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9.xml" ContentType="application/vnd.openxmlformats-officedocument.spreadsheetml.workshee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metadata.xml" ContentType="application/vnd.openxmlformats-officedocument.spreadsheetml.sheetMetadata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7.xml" ContentType="application/vnd.ms-excel.controlproperties+xml"/>
  <Override PartName="/xl/ctrlProps/ctrlProp3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iceskating.sharepoint.com/sites/FigureSkating/Freigegebene Dokumente/General/01_Kommission/Testwesen/Testberichte/"/>
    </mc:Choice>
  </mc:AlternateContent>
  <xr:revisionPtr revIDLastSave="0" documentId="8_{773BD80B-E1B5-4B26-99BF-4EBC5AD4764D}" xr6:coauthVersionLast="47" xr6:coauthVersionMax="47" xr10:uidLastSave="{00000000-0000-0000-0000-000000000000}"/>
  <workbookProtection workbookAlgorithmName="SHA-512" workbookHashValue="rGtqmgxzThOfOc0dqLxF1Y/h8KCbwBlTE+jRhNvG+4D9uXTfHcG7OHbjYz5rB8TBlCAtPIt99x/97T+7agCqHA==" workbookSaltValue="SxY+Ztp3qDZDqqzLaE1ZGQ==" workbookSpinCount="100000" lockStructure="1"/>
  <bookViews>
    <workbookView xWindow="-120" yWindow="-120" windowWidth="29040" windowHeight="17520" tabRatio="521" xr2:uid="{00000000-000D-0000-FFFF-FFFF00000000}"/>
  </bookViews>
  <sheets>
    <sheet name="Order VVA" sheetId="100" r:id="rId1"/>
    <sheet name="VVA" sheetId="94" r:id="rId2"/>
    <sheet name="Startlist" sheetId="96" r:id="rId3"/>
    <sheet name="Daten" sheetId="91" state="hidden" r:id="rId4"/>
    <sheet name="6. Kl." sheetId="38" r:id="rId5"/>
    <sheet name="Rapport 6. Kl" sheetId="39" r:id="rId6"/>
    <sheet name="6. Kl. Judge Sheet" sheetId="86" r:id="rId7"/>
    <sheet name="5. Kl." sheetId="95" r:id="rId8"/>
    <sheet name="Rapport 5. Kl" sheetId="99" r:id="rId9"/>
    <sheet name="5. Kl. Judge Sheet" sheetId="97" r:id="rId10"/>
    <sheet name="DIPLOM_Diplome" sheetId="89" r:id="rId11"/>
    <sheet name="GEO" sheetId="93" r:id="rId12"/>
    <sheet name="Versionenkontrolle" sheetId="90" r:id="rId13"/>
  </sheets>
  <definedNames>
    <definedName name="_xlnm._FilterDatabase" localSheetId="7" hidden="1">'5. Kl.'!#REF!</definedName>
    <definedName name="_xlnm._FilterDatabase" localSheetId="9" hidden="1">'5. Kl. Judge Sheet'!$A$1:$IV$1</definedName>
    <definedName name="_xlnm._FilterDatabase" localSheetId="4" hidden="1">'6. Kl.'!#REF!</definedName>
    <definedName name="_xlnm._FilterDatabase" localSheetId="6" hidden="1">'6. Kl. Judge Sheet'!$A$1:$IV$1</definedName>
    <definedName name="_xlnm._FilterDatabase" localSheetId="10" hidden="1">DIPLOM_Diplome!$Q$5:$Q$49</definedName>
    <definedName name="_xlnm._FilterDatabase" localSheetId="8" hidden="1">'Rapport 5. Kl'!$T$1:$T$94</definedName>
    <definedName name="_xlnm._FilterDatabase" localSheetId="5" hidden="1">'Rapport 6. Kl'!$T$1:$T$94</definedName>
    <definedName name="Austragungsort" localSheetId="7">'5. Kl.'!$B$4</definedName>
    <definedName name="Austragungsort">'6. Kl.'!$B$4</definedName>
    <definedName name="Berater" localSheetId="7">'5. Kl.'!$E$2</definedName>
    <definedName name="Berater">'6. Kl.'!$E$2</definedName>
    <definedName name="Copyright" localSheetId="7">'5. Kl.'!$E$55</definedName>
    <definedName name="Copyright">'6. Kl.'!$E$55</definedName>
    <definedName name="Copyright_B" localSheetId="8">'Rapport 5. Kl'!$K$42</definedName>
    <definedName name="Copyright_B">'Rapport 6. Kl'!$K$42</definedName>
    <definedName name="Datum" localSheetId="7">'5. Kl.'!$B$5</definedName>
    <definedName name="Datum">'6. Kl.'!$B$5</definedName>
    <definedName name="_xlnm.Print_Area" localSheetId="7">'5. Kl.'!$A$1:$J$55</definedName>
    <definedName name="_xlnm.Print_Area" localSheetId="9">INDIRECT('5. Kl. Judge Sheet'!$B$1)</definedName>
    <definedName name="_xlnm.Print_Area" localSheetId="4">'6. Kl.'!$A$1:$J$55</definedName>
    <definedName name="_xlnm.Print_Area" localSheetId="10">DIPLOM_Diplome!$B$2:$O$49</definedName>
    <definedName name="_xlnm.Print_Area" localSheetId="8">'Rapport 5. Kl'!$B$1:$R$94</definedName>
    <definedName name="_xlnm.Print_Area" localSheetId="5">'Rapport 6. Kl'!$B$1:$R$94</definedName>
    <definedName name="_xlnm.Print_Area">INDIRECT('6. Kl. Judge Sheet'!$B$1)</definedName>
    <definedName name="_xlnm.Print_Titles" localSheetId="7">'5. Kl.'!#REF!</definedName>
    <definedName name="_xlnm.Print_Titles" localSheetId="9">'5. Kl. Judge Sheet'!$B:$B</definedName>
    <definedName name="_xlnm.Print_Titles" localSheetId="4">'6. Kl.'!#REF!</definedName>
    <definedName name="_xlnm.Print_Titles" localSheetId="6">'6. Kl. Judge Sheet'!$B:$B</definedName>
    <definedName name="_xlnm.Print_Titles" localSheetId="10">DIPLOM_Diplome!$2:$3</definedName>
    <definedName name="_xlnm.Print_Titles" localSheetId="8">'Rapport 5. Kl'!$3:$4</definedName>
    <definedName name="_xlnm.Print_Titles" localSheetId="5">'Rapport 6. Kl'!$3:$4</definedName>
    <definedName name="Einsatz1" localSheetId="7">'5. Kl.'!#REF!</definedName>
    <definedName name="Einsatz1">'6. Kl.'!#REF!</definedName>
    <definedName name="Einsatz2" localSheetId="7">'5. Kl.'!#REF!</definedName>
    <definedName name="Einsatz2">'6. Kl.'!#REF!</definedName>
    <definedName name="Elemente" localSheetId="7">'5. Kl.'!#REF!</definedName>
    <definedName name="Elemente">'6. Kl.'!#REF!</definedName>
    <definedName name="Erlaubt" localSheetId="7">'5. Kl.'!#REF!</definedName>
    <definedName name="Erlaubt">'6. Kl.'!#REF!</definedName>
    <definedName name="firstjump" localSheetId="7">'5. Kl.'!#REF!</definedName>
    <definedName name="firstjump">'6. Kl.'!#REF!</definedName>
    <definedName name="Hauptkriterien" localSheetId="7">'5. Kl.'!$A$45</definedName>
    <definedName name="Hauptkriterien">'6. Kl.'!$A$45</definedName>
    <definedName name="Header" localSheetId="7">'5. Kl.'!#REF!</definedName>
    <definedName name="Header">'6. Kl.'!#REF!</definedName>
    <definedName name="Höhe_TF3" localSheetId="8">'Rapport 5. Kl'!$AD$71</definedName>
    <definedName name="Höhe_TF3">'Rapport 6. Kl'!$AD$71</definedName>
    <definedName name="ImportExportAktiv" localSheetId="7">'5. Kl.'!#REF!</definedName>
    <definedName name="ImportExportAktiv">'6. Kl.'!#REF!</definedName>
    <definedName name="Killer" localSheetId="7">'5. Kl.'!#REF!</definedName>
    <definedName name="Killer">'6. Kl.'!#REF!</definedName>
    <definedName name="Killer2" localSheetId="7">'5. Kl.'!#REF!</definedName>
    <definedName name="Killer2">'6. Kl.'!#REF!</definedName>
    <definedName name="Killer3" localSheetId="7">'5. Kl.'!#REF!</definedName>
    <definedName name="Killer3">'6. Kl.'!#REF!</definedName>
    <definedName name="KonfigStatus" localSheetId="7">'5. Kl.'!#REF!</definedName>
    <definedName name="KonfigStatus">'6. Kl.'!#REF!</definedName>
    <definedName name="L_check" localSheetId="7">'5. Kl.'!#REF!</definedName>
    <definedName name="L_check">'6. Kl.'!#REF!</definedName>
    <definedName name="L_CoSpin" localSheetId="7">'5. Kl.'!#REF!</definedName>
    <definedName name="L_CoSpin">'6. Kl.'!#REF!</definedName>
    <definedName name="L_CoSpinWerte" localSheetId="7">'5. Kl.'!#REF!</definedName>
    <definedName name="L_CoSpinWerte">'6. Kl.'!#REF!</definedName>
    <definedName name="L_Firstjump" localSheetId="7">'5. Kl.'!#REF!</definedName>
    <definedName name="L_Firstjump">'6. Kl.'!#REF!</definedName>
    <definedName name="L_Firstjump_Werte" localSheetId="7">'5. Kl.'!#REF!</definedName>
    <definedName name="L_Firstjump_Werte">'6. Kl.'!#REF!</definedName>
    <definedName name="L_Klub" localSheetId="7">'5. Kl.'!$E$21:$E$42</definedName>
    <definedName name="L_Klub">'6. Kl.'!$E$21:$E$42</definedName>
    <definedName name="L_Reasons" localSheetId="7">'5. Kl.'!#REF!</definedName>
    <definedName name="L_Reasons">'6. Kl.'!#REF!</definedName>
    <definedName name="L_Spin" localSheetId="7">'5. Kl.'!#REF!</definedName>
    <definedName name="L_Spin">'6. Kl.'!#REF!</definedName>
    <definedName name="L_SpinWerte" localSheetId="7">'5. Kl.'!#REF!</definedName>
    <definedName name="L_SpinWerte">'6. Kl.'!#REF!</definedName>
    <definedName name="L_Sprünge" localSheetId="7">'5. Kl.'!#REF!</definedName>
    <definedName name="L_Sprünge">'6. Kl.'!#REF!</definedName>
    <definedName name="L_SprüngeWerte" localSheetId="7">'5. Kl.'!#REF!</definedName>
    <definedName name="L_SprüngeWerte">'6. Kl.'!#REF!</definedName>
    <definedName name="L_Teilnehmer" localSheetId="7">'5. Kl.'!$B$21:$B$42</definedName>
    <definedName name="L_Teilnehmer">'6. Kl.'!$B$21:$B$42</definedName>
    <definedName name="limite" localSheetId="7">'5. Kl.'!$B$7</definedName>
    <definedName name="limite">'6. Kl.'!$B$7</definedName>
    <definedName name="Lizenzvermerk" localSheetId="7">'5. Kl.'!$A$55</definedName>
    <definedName name="Lizenzvermerk">'6. Kl.'!$A$55</definedName>
    <definedName name="Lizenzvermerk_B" localSheetId="8">'Rapport 5. Kl'!$C$42</definedName>
    <definedName name="Lizenzvermerk_B">'Rapport 6. Kl'!$C$42</definedName>
    <definedName name="Modus" localSheetId="7">'5. Kl.'!#REF!</definedName>
    <definedName name="Modus">'6. Kl.'!#REF!</definedName>
    <definedName name="Navigator" localSheetId="7">'5. Kl.'!#REF!</definedName>
    <definedName name="Navigator">'6. Kl.'!#REF!</definedName>
    <definedName name="NichtErlaubt" localSheetId="7">'5. Kl.'!#REF!</definedName>
    <definedName name="NichtErlaubt">'6. Kl.'!#REF!</definedName>
    <definedName name="pAnzahlAnbieter" localSheetId="7">'5. Kl.'!#REF!</definedName>
    <definedName name="pAnzahlAnbieter">'6. Kl.'!#REF!</definedName>
    <definedName name="Punktelimite" localSheetId="7">'5. Kl.'!$B$7</definedName>
    <definedName name="Punktelimite">'6. Kl.'!$B$7</definedName>
    <definedName name="Richter1" localSheetId="7">'5. Kl.'!#REF!</definedName>
    <definedName name="Richter1">'6. Kl.'!#REF!</definedName>
    <definedName name="Richter2" localSheetId="7">'5. Kl.'!#REF!</definedName>
    <definedName name="Richter2">'6. Kl.'!#REF!</definedName>
    <definedName name="Richter3" localSheetId="7">'5. Kl.'!#REF!</definedName>
    <definedName name="Richter3">'6. Kl.'!#REF!</definedName>
    <definedName name="Schiedsrichter" localSheetId="7">'5. Kl.'!$B$13:$B$15</definedName>
    <definedName name="Schiedsrichter">'6. Kl.'!$B$13:$B$15</definedName>
    <definedName name="Spin" localSheetId="7">'5. Kl.'!#REF!</definedName>
    <definedName name="Spin">'6. Kl.'!#REF!</definedName>
    <definedName name="Sprache" localSheetId="10">DIPLOM_Diplome!$U$2</definedName>
    <definedName name="Sprache">#REF!</definedName>
    <definedName name="SprungKomb" localSheetId="7">'5. Kl.'!#REF!</definedName>
    <definedName name="SprungKomb">'6. Kl.'!#REF!</definedName>
    <definedName name="SprungZiel" localSheetId="7">'5. Kl.'!#REF!</definedName>
    <definedName name="SprungZiel">'6. Kl.'!#REF!</definedName>
    <definedName name="SWname" localSheetId="7">'5. Kl.'!$H$1</definedName>
    <definedName name="SWname">'6. Kl.'!$H$1</definedName>
    <definedName name="Tabelle">#REF!</definedName>
    <definedName name="Teilkriterien" localSheetId="7">'5. Kl.'!#REF!</definedName>
    <definedName name="Teilkriterien">'6. Kl.'!#REF!</definedName>
    <definedName name="Teilnehmer" localSheetId="7">'5. Kl.'!$B$22:$D$42</definedName>
    <definedName name="Teilnehmer">'6. Kl.'!$B$22:$D$42</definedName>
    <definedName name="Testklasse" localSheetId="7">'5. Kl.'!$B$6</definedName>
    <definedName name="Testklasse">'6. Kl.'!$B$6</definedName>
    <definedName name="testkonfig" localSheetId="7">'5. Kl.'!#REF!</definedName>
    <definedName name="testkonfig">'6. Kl.'!#REF!</definedName>
    <definedName name="Testliste" localSheetId="7">'5. Kl.'!#REF!</definedName>
    <definedName name="Testliste">'6. Kl.'!#REF!</definedName>
    <definedName name="Testname" localSheetId="7">'5. Kl.'!$B$3</definedName>
    <definedName name="Testname">'6. Kl.'!$B$3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93" l="1"/>
  <c r="B14" i="93"/>
  <c r="O23" i="96"/>
  <c r="N23" i="96" s="1"/>
  <c r="U23" i="96"/>
  <c r="T23" i="96" s="1"/>
  <c r="O24" i="96"/>
  <c r="N24" i="96" s="1"/>
  <c r="M24" i="96" s="1"/>
  <c r="U24" i="96"/>
  <c r="T24" i="96" s="1"/>
  <c r="O25" i="96"/>
  <c r="N25" i="96" s="1"/>
  <c r="U25" i="96"/>
  <c r="T25" i="96" s="1"/>
  <c r="O26" i="96"/>
  <c r="N26" i="96" s="1"/>
  <c r="U26" i="96"/>
  <c r="T26" i="96" s="1"/>
  <c r="O27" i="96"/>
  <c r="N27" i="96" s="1"/>
  <c r="U27" i="96"/>
  <c r="T27" i="96" s="1"/>
  <c r="O28" i="96"/>
  <c r="N28" i="96" s="1"/>
  <c r="U28" i="96"/>
  <c r="T28" i="96" s="1"/>
  <c r="S28" i="96" s="1"/>
  <c r="O29" i="96"/>
  <c r="N29" i="96" s="1"/>
  <c r="M29" i="96" s="1"/>
  <c r="U29" i="96"/>
  <c r="T29" i="96" s="1"/>
  <c r="O30" i="96"/>
  <c r="N30" i="96" s="1"/>
  <c r="M30" i="96" s="1"/>
  <c r="U30" i="96"/>
  <c r="T30" i="96" s="1"/>
  <c r="O31" i="96"/>
  <c r="N31" i="96" s="1"/>
  <c r="M31" i="96" s="1"/>
  <c r="U31" i="96"/>
  <c r="T31" i="96" s="1"/>
  <c r="S31" i="96" s="1"/>
  <c r="O32" i="96"/>
  <c r="N32" i="96" s="1"/>
  <c r="M32" i="96" s="1"/>
  <c r="U32" i="96"/>
  <c r="T32" i="96" s="1"/>
  <c r="O33" i="96"/>
  <c r="N33" i="96" s="1"/>
  <c r="U33" i="96"/>
  <c r="T33" i="96" s="1"/>
  <c r="O34" i="96"/>
  <c r="N34" i="96" s="1"/>
  <c r="S34" i="96"/>
  <c r="T34" i="96"/>
  <c r="U34" i="96"/>
  <c r="N35" i="96"/>
  <c r="M35" i="96" s="1"/>
  <c r="O35" i="96"/>
  <c r="U35" i="96"/>
  <c r="T35" i="96" s="1"/>
  <c r="N36" i="96"/>
  <c r="M36" i="96" s="1"/>
  <c r="O36" i="96"/>
  <c r="U36" i="96"/>
  <c r="T36" i="96" s="1"/>
  <c r="M37" i="96"/>
  <c r="N37" i="96"/>
  <c r="O37" i="96"/>
  <c r="S37" i="96"/>
  <c r="T37" i="96"/>
  <c r="U37" i="96"/>
  <c r="N38" i="96"/>
  <c r="M38" i="96" s="1"/>
  <c r="O38" i="96"/>
  <c r="U38" i="96"/>
  <c r="T38" i="96" s="1"/>
  <c r="O39" i="96"/>
  <c r="N39" i="96" s="1"/>
  <c r="U39" i="96"/>
  <c r="T39" i="96" s="1"/>
  <c r="O40" i="96"/>
  <c r="N40" i="96" s="1"/>
  <c r="S40" i="96"/>
  <c r="T40" i="96"/>
  <c r="U40" i="96"/>
  <c r="N41" i="96"/>
  <c r="M41" i="96" s="1"/>
  <c r="O41" i="96"/>
  <c r="U41" i="96"/>
  <c r="T41" i="96" s="1"/>
  <c r="N42" i="96"/>
  <c r="M42" i="96" s="1"/>
  <c r="O42" i="96"/>
  <c r="U42" i="96"/>
  <c r="T42" i="96" s="1"/>
  <c r="M43" i="96"/>
  <c r="N43" i="96"/>
  <c r="O43" i="96"/>
  <c r="S43" i="96"/>
  <c r="T43" i="96"/>
  <c r="U43" i="96"/>
  <c r="N44" i="96"/>
  <c r="M44" i="96" s="1"/>
  <c r="O44" i="96"/>
  <c r="U44" i="96"/>
  <c r="T44" i="96" s="1"/>
  <c r="O45" i="96"/>
  <c r="N45" i="96" s="1"/>
  <c r="U45" i="96"/>
  <c r="T45" i="96" s="1"/>
  <c r="O46" i="96"/>
  <c r="N46" i="96" s="1"/>
  <c r="S46" i="96"/>
  <c r="T46" i="96"/>
  <c r="U46" i="96"/>
  <c r="N47" i="96"/>
  <c r="M47" i="96" s="1"/>
  <c r="O47" i="96"/>
  <c r="U47" i="96"/>
  <c r="T47" i="96" s="1"/>
  <c r="N48" i="96"/>
  <c r="M48" i="96" s="1"/>
  <c r="O48" i="96"/>
  <c r="U48" i="96"/>
  <c r="T48" i="96" s="1"/>
  <c r="M49" i="96"/>
  <c r="N49" i="96"/>
  <c r="O49" i="96"/>
  <c r="U49" i="96"/>
  <c r="T49" i="96" s="1"/>
  <c r="N50" i="96"/>
  <c r="O50" i="96"/>
  <c r="U50" i="96"/>
  <c r="T50" i="96" s="1"/>
  <c r="O51" i="96"/>
  <c r="N51" i="96" s="1"/>
  <c r="U51" i="96"/>
  <c r="T51" i="96" s="1"/>
  <c r="O52" i="96"/>
  <c r="N52" i="96" s="1"/>
  <c r="S52" i="96"/>
  <c r="T52" i="96"/>
  <c r="U52" i="96"/>
  <c r="N53" i="96"/>
  <c r="M53" i="96" s="1"/>
  <c r="O53" i="96"/>
  <c r="U53" i="96"/>
  <c r="T53" i="96" s="1"/>
  <c r="N54" i="96"/>
  <c r="M54" i="96" s="1"/>
  <c r="O54" i="96"/>
  <c r="U54" i="96"/>
  <c r="T54" i="96" s="1"/>
  <c r="M55" i="96"/>
  <c r="N55" i="96"/>
  <c r="O55" i="96"/>
  <c r="U55" i="96"/>
  <c r="T55" i="96" s="1"/>
  <c r="N56" i="96"/>
  <c r="O56" i="96"/>
  <c r="U56" i="96"/>
  <c r="T56" i="96" s="1"/>
  <c r="O57" i="96"/>
  <c r="N57" i="96" s="1"/>
  <c r="U57" i="96"/>
  <c r="T57" i="96" s="1"/>
  <c r="O58" i="96"/>
  <c r="N58" i="96" s="1"/>
  <c r="S58" i="96"/>
  <c r="T58" i="96"/>
  <c r="U58" i="96"/>
  <c r="N59" i="96"/>
  <c r="M59" i="96" s="1"/>
  <c r="O59" i="96"/>
  <c r="U59" i="96"/>
  <c r="T59" i="96" s="1"/>
  <c r="N60" i="96"/>
  <c r="M60" i="96" s="1"/>
  <c r="O60" i="96"/>
  <c r="U60" i="96"/>
  <c r="T60" i="96" s="1"/>
  <c r="M61" i="96"/>
  <c r="N61" i="96"/>
  <c r="O61" i="96"/>
  <c r="U61" i="96"/>
  <c r="T61" i="96" s="1"/>
  <c r="N62" i="96"/>
  <c r="O62" i="96"/>
  <c r="U62" i="96"/>
  <c r="T62" i="96" s="1"/>
  <c r="O63" i="96"/>
  <c r="N63" i="96" s="1"/>
  <c r="U63" i="96"/>
  <c r="T63" i="96" s="1"/>
  <c r="O64" i="96"/>
  <c r="N64" i="96" s="1"/>
  <c r="S64" i="96"/>
  <c r="T64" i="96"/>
  <c r="U64" i="96"/>
  <c r="N65" i="96"/>
  <c r="M65" i="96" s="1"/>
  <c r="O65" i="96"/>
  <c r="U65" i="96"/>
  <c r="T65" i="96" s="1"/>
  <c r="N66" i="96"/>
  <c r="M66" i="96" s="1"/>
  <c r="O66" i="96"/>
  <c r="U66" i="96"/>
  <c r="T66" i="96" s="1"/>
  <c r="M67" i="96"/>
  <c r="N67" i="96"/>
  <c r="O67" i="96"/>
  <c r="U67" i="96"/>
  <c r="T67" i="96" s="1"/>
  <c r="N68" i="96"/>
  <c r="M68" i="96" s="1"/>
  <c r="O68" i="96"/>
  <c r="U68" i="96"/>
  <c r="T68" i="96" s="1"/>
  <c r="O69" i="96"/>
  <c r="N69" i="96" s="1"/>
  <c r="U69" i="96"/>
  <c r="T69" i="96" s="1"/>
  <c r="O70" i="96"/>
  <c r="N70" i="96" s="1"/>
  <c r="S70" i="96"/>
  <c r="T70" i="96"/>
  <c r="U70" i="96"/>
  <c r="N71" i="96"/>
  <c r="M71" i="96" s="1"/>
  <c r="O71" i="96"/>
  <c r="U71" i="96"/>
  <c r="T71" i="96" s="1"/>
  <c r="O3" i="96"/>
  <c r="N3" i="96" s="1"/>
  <c r="U3" i="96"/>
  <c r="T3" i="96" s="1"/>
  <c r="O4" i="96"/>
  <c r="N4" i="96" s="1"/>
  <c r="M4" i="96" s="1"/>
  <c r="U4" i="96"/>
  <c r="T4" i="96" s="1"/>
  <c r="O5" i="96"/>
  <c r="N5" i="96" s="1"/>
  <c r="U5" i="96"/>
  <c r="T5" i="96" s="1"/>
  <c r="O6" i="96"/>
  <c r="N6" i="96" s="1"/>
  <c r="U6" i="96"/>
  <c r="T6" i="96" s="1"/>
  <c r="O7" i="96"/>
  <c r="N7" i="96" s="1"/>
  <c r="U7" i="96"/>
  <c r="T7" i="96" s="1"/>
  <c r="S7" i="96" s="1"/>
  <c r="O8" i="96"/>
  <c r="N8" i="96" s="1"/>
  <c r="U8" i="96"/>
  <c r="T8" i="96" s="1"/>
  <c r="O9" i="96"/>
  <c r="N9" i="96" s="1"/>
  <c r="U9" i="96"/>
  <c r="T9" i="96" s="1"/>
  <c r="O10" i="96"/>
  <c r="N10" i="96" s="1"/>
  <c r="M10" i="96" s="1"/>
  <c r="U10" i="96"/>
  <c r="T10" i="96" s="1"/>
  <c r="O11" i="96"/>
  <c r="N11" i="96" s="1"/>
  <c r="U11" i="96"/>
  <c r="T11" i="96" s="1"/>
  <c r="O12" i="96"/>
  <c r="N12" i="96" s="1"/>
  <c r="U12" i="96"/>
  <c r="T12" i="96" s="1"/>
  <c r="O13" i="96"/>
  <c r="N13" i="96" s="1"/>
  <c r="U13" i="96"/>
  <c r="T13" i="96" s="1"/>
  <c r="S13" i="96" s="1"/>
  <c r="O14" i="96"/>
  <c r="N14" i="96" s="1"/>
  <c r="U14" i="96"/>
  <c r="T14" i="96" s="1"/>
  <c r="O15" i="96"/>
  <c r="N15" i="96" s="1"/>
  <c r="U15" i="96"/>
  <c r="T15" i="96" s="1"/>
  <c r="O16" i="96"/>
  <c r="N16" i="96" s="1"/>
  <c r="M16" i="96" s="1"/>
  <c r="U16" i="96"/>
  <c r="T16" i="96" s="1"/>
  <c r="O17" i="96"/>
  <c r="N17" i="96" s="1"/>
  <c r="U17" i="96"/>
  <c r="T17" i="96" s="1"/>
  <c r="O18" i="96"/>
  <c r="N18" i="96" s="1"/>
  <c r="U18" i="96"/>
  <c r="T18" i="96" s="1"/>
  <c r="O19" i="96"/>
  <c r="N19" i="96" s="1"/>
  <c r="U19" i="96"/>
  <c r="T19" i="96" s="1"/>
  <c r="S19" i="96" s="1"/>
  <c r="O20" i="96"/>
  <c r="N20" i="96" s="1"/>
  <c r="U20" i="96"/>
  <c r="T20" i="96" s="1"/>
  <c r="O21" i="96"/>
  <c r="N21" i="96" s="1"/>
  <c r="U21" i="96"/>
  <c r="T21" i="96" s="1"/>
  <c r="O22" i="96"/>
  <c r="N22" i="96" s="1"/>
  <c r="M22" i="96" s="1"/>
  <c r="U22" i="96"/>
  <c r="T22" i="96" s="1"/>
  <c r="O2" i="96"/>
  <c r="U2" i="96"/>
  <c r="F9" i="99"/>
  <c r="C33" i="99" s="1"/>
  <c r="H93" i="99"/>
  <c r="E93" i="99"/>
  <c r="C93" i="99"/>
  <c r="I90" i="99"/>
  <c r="C90" i="99"/>
  <c r="C86" i="99"/>
  <c r="C82" i="99"/>
  <c r="C80" i="99"/>
  <c r="C78" i="99"/>
  <c r="P76" i="99"/>
  <c r="L76" i="99"/>
  <c r="G76" i="99"/>
  <c r="C76" i="99"/>
  <c r="C73" i="99"/>
  <c r="C72" i="99"/>
  <c r="C67" i="99"/>
  <c r="Q66" i="99"/>
  <c r="T65" i="99"/>
  <c r="N65" i="99"/>
  <c r="T64" i="99"/>
  <c r="N64" i="99"/>
  <c r="T63" i="99"/>
  <c r="N63" i="99"/>
  <c r="T62" i="99"/>
  <c r="N62" i="99"/>
  <c r="T61" i="99"/>
  <c r="N61" i="99"/>
  <c r="T60" i="99"/>
  <c r="N60" i="99"/>
  <c r="T59" i="99"/>
  <c r="N59" i="99"/>
  <c r="T58" i="99"/>
  <c r="N58" i="99"/>
  <c r="T57" i="99"/>
  <c r="N57" i="99"/>
  <c r="T56" i="99"/>
  <c r="N56" i="99"/>
  <c r="T55" i="99"/>
  <c r="N55" i="99"/>
  <c r="T54" i="99"/>
  <c r="N54" i="99"/>
  <c r="AH53" i="99"/>
  <c r="T53" i="99"/>
  <c r="N53" i="99"/>
  <c r="AH52" i="99"/>
  <c r="T52" i="99"/>
  <c r="N52" i="99"/>
  <c r="T51" i="99"/>
  <c r="N51" i="99"/>
  <c r="T50" i="99"/>
  <c r="N50" i="99"/>
  <c r="T49" i="99"/>
  <c r="N49" i="99"/>
  <c r="T48" i="99"/>
  <c r="N48" i="99"/>
  <c r="T47" i="99"/>
  <c r="N47" i="99"/>
  <c r="T46" i="99"/>
  <c r="N46" i="99"/>
  <c r="P45" i="99"/>
  <c r="O45" i="99"/>
  <c r="N45" i="99"/>
  <c r="M45" i="99"/>
  <c r="L45" i="99"/>
  <c r="K45" i="99"/>
  <c r="G45" i="99"/>
  <c r="D45" i="99"/>
  <c r="C45" i="99"/>
  <c r="C44" i="99"/>
  <c r="Q40" i="99"/>
  <c r="D36" i="99"/>
  <c r="T36" i="99" s="1"/>
  <c r="C30" i="99"/>
  <c r="C29" i="99"/>
  <c r="C28" i="99"/>
  <c r="Q26" i="99"/>
  <c r="P26" i="99"/>
  <c r="O26" i="99"/>
  <c r="N26" i="99"/>
  <c r="M26" i="99"/>
  <c r="L26" i="99"/>
  <c r="K26" i="99"/>
  <c r="J26" i="99"/>
  <c r="I26" i="99"/>
  <c r="H26" i="99"/>
  <c r="G26" i="99"/>
  <c r="E26" i="99"/>
  <c r="D26" i="99"/>
  <c r="C26" i="99"/>
  <c r="C25" i="99"/>
  <c r="P22" i="99"/>
  <c r="L21" i="99"/>
  <c r="F21" i="99"/>
  <c r="P20" i="99"/>
  <c r="L20" i="99"/>
  <c r="F20" i="99"/>
  <c r="L19" i="99"/>
  <c r="F19" i="99"/>
  <c r="P18" i="99"/>
  <c r="L18" i="99"/>
  <c r="F18" i="99"/>
  <c r="C18" i="99"/>
  <c r="C16" i="99"/>
  <c r="Q15" i="99"/>
  <c r="P15" i="99"/>
  <c r="N15" i="99"/>
  <c r="M15" i="99"/>
  <c r="L15" i="99"/>
  <c r="K15" i="99"/>
  <c r="J15" i="99"/>
  <c r="I15" i="99"/>
  <c r="H15" i="99"/>
  <c r="G15" i="99"/>
  <c r="E15" i="99"/>
  <c r="D15" i="99"/>
  <c r="C15" i="99"/>
  <c r="F14" i="99"/>
  <c r="T14" i="99" s="1"/>
  <c r="F10" i="99"/>
  <c r="Q8" i="99"/>
  <c r="P8" i="99"/>
  <c r="N8" i="99"/>
  <c r="M8" i="99"/>
  <c r="L8" i="99"/>
  <c r="K8" i="99"/>
  <c r="J8" i="99"/>
  <c r="I8" i="99"/>
  <c r="H8" i="99"/>
  <c r="G8" i="99"/>
  <c r="E8" i="99"/>
  <c r="D8" i="99"/>
  <c r="C8" i="99"/>
  <c r="C7" i="99"/>
  <c r="C6" i="99"/>
  <c r="AG5" i="99"/>
  <c r="AF5" i="99"/>
  <c r="BM14" i="97"/>
  <c r="AY14" i="97"/>
  <c r="BH112" i="97"/>
  <c r="AQ112" i="97"/>
  <c r="Z112" i="97"/>
  <c r="I112" i="97"/>
  <c r="I59" i="97"/>
  <c r="Z59" i="97"/>
  <c r="AQ59" i="97"/>
  <c r="BH59" i="97"/>
  <c r="BH6" i="97"/>
  <c r="AQ6" i="97"/>
  <c r="AK3" i="97"/>
  <c r="AK4" i="97"/>
  <c r="AK5" i="97"/>
  <c r="BB111" i="97"/>
  <c r="BB110" i="97"/>
  <c r="BB109" i="97"/>
  <c r="AK111" i="97"/>
  <c r="AK110" i="97"/>
  <c r="AK109" i="97"/>
  <c r="T111" i="97"/>
  <c r="T110" i="97"/>
  <c r="T109" i="97"/>
  <c r="C111" i="97"/>
  <c r="C110" i="97"/>
  <c r="C109" i="97"/>
  <c r="T58" i="97"/>
  <c r="T57" i="97"/>
  <c r="T56" i="97"/>
  <c r="AK58" i="97"/>
  <c r="AK57" i="97"/>
  <c r="AK56" i="97"/>
  <c r="BB58" i="97"/>
  <c r="BB57" i="97"/>
  <c r="BB56" i="97"/>
  <c r="BB5" i="97"/>
  <c r="BB4" i="97"/>
  <c r="BB3" i="97"/>
  <c r="T5" i="97"/>
  <c r="T4" i="97"/>
  <c r="T3" i="97"/>
  <c r="C58" i="97"/>
  <c r="C57" i="97"/>
  <c r="C56" i="97"/>
  <c r="I6" i="97"/>
  <c r="Z6" i="97" s="1"/>
  <c r="C5" i="97"/>
  <c r="C4" i="97"/>
  <c r="C3" i="97"/>
  <c r="J159" i="97"/>
  <c r="AA159" i="97" s="1"/>
  <c r="BI159" i="97" s="1"/>
  <c r="F156" i="97"/>
  <c r="F153" i="97"/>
  <c r="E153" i="97"/>
  <c r="BP149" i="97"/>
  <c r="BM149" i="97"/>
  <c r="BJ149" i="97"/>
  <c r="BG149" i="97"/>
  <c r="BD149" i="97"/>
  <c r="AY149" i="97"/>
  <c r="AV149" i="97"/>
  <c r="AS149" i="97"/>
  <c r="AP149" i="97"/>
  <c r="AM149" i="97"/>
  <c r="AH149" i="97"/>
  <c r="AE149" i="97"/>
  <c r="AB149" i="97"/>
  <c r="Y149" i="97"/>
  <c r="V149" i="97"/>
  <c r="Q149" i="97"/>
  <c r="N149" i="97"/>
  <c r="K149" i="97"/>
  <c r="H149" i="97"/>
  <c r="E149" i="97"/>
  <c r="BP145" i="97"/>
  <c r="BM145" i="97"/>
  <c r="BJ145" i="97"/>
  <c r="BG145" i="97"/>
  <c r="BD145" i="97"/>
  <c r="AY145" i="97"/>
  <c r="AV145" i="97"/>
  <c r="AS145" i="97"/>
  <c r="AP145" i="97"/>
  <c r="AM145" i="97"/>
  <c r="AH145" i="97"/>
  <c r="AE145" i="97"/>
  <c r="AB145" i="97"/>
  <c r="Y145" i="97"/>
  <c r="V145" i="97"/>
  <c r="Q145" i="97"/>
  <c r="N145" i="97"/>
  <c r="K145" i="97"/>
  <c r="H145" i="97"/>
  <c r="E145" i="97"/>
  <c r="BR140" i="97"/>
  <c r="BO140" i="97"/>
  <c r="BL140" i="97"/>
  <c r="BI140" i="97"/>
  <c r="BF140" i="97"/>
  <c r="BA140" i="97"/>
  <c r="AX140" i="97"/>
  <c r="AU140" i="97"/>
  <c r="AR140" i="97"/>
  <c r="AO140" i="97"/>
  <c r="AJ140" i="97"/>
  <c r="AG140" i="97"/>
  <c r="AD140" i="97"/>
  <c r="AA140" i="97"/>
  <c r="X140" i="97"/>
  <c r="S140" i="97"/>
  <c r="P140" i="97"/>
  <c r="M140" i="97"/>
  <c r="J140" i="97"/>
  <c r="G140" i="97"/>
  <c r="BA139" i="97"/>
  <c r="G139" i="97"/>
  <c r="BR137" i="97"/>
  <c r="BO137" i="97"/>
  <c r="BL137" i="97"/>
  <c r="BI137" i="97"/>
  <c r="BF137" i="97"/>
  <c r="BA137" i="97"/>
  <c r="AX137" i="97"/>
  <c r="AU137" i="97"/>
  <c r="AR137" i="97"/>
  <c r="AO137" i="97"/>
  <c r="AJ137" i="97"/>
  <c r="AG137" i="97"/>
  <c r="AD137" i="97"/>
  <c r="AA137" i="97"/>
  <c r="X137" i="97"/>
  <c r="S137" i="97"/>
  <c r="P137" i="97"/>
  <c r="M137" i="97"/>
  <c r="J137" i="97"/>
  <c r="G137" i="97"/>
  <c r="BV136" i="97"/>
  <c r="BR134" i="97"/>
  <c r="BO134" i="97"/>
  <c r="BL134" i="97"/>
  <c r="BI134" i="97"/>
  <c r="BF134" i="97"/>
  <c r="BA134" i="97"/>
  <c r="AX134" i="97"/>
  <c r="AU134" i="97"/>
  <c r="AR134" i="97"/>
  <c r="AO134" i="97"/>
  <c r="AJ134" i="97"/>
  <c r="AG134" i="97"/>
  <c r="AD134" i="97"/>
  <c r="AA134" i="97"/>
  <c r="X134" i="97"/>
  <c r="S134" i="97"/>
  <c r="P134" i="97"/>
  <c r="M134" i="97"/>
  <c r="J134" i="97"/>
  <c r="G134" i="97"/>
  <c r="BV133" i="97"/>
  <c r="BR131" i="97"/>
  <c r="BO131" i="97"/>
  <c r="BL131" i="97"/>
  <c r="BI131" i="97"/>
  <c r="BF131" i="97"/>
  <c r="BA131" i="97"/>
  <c r="AX131" i="97"/>
  <c r="AU131" i="97"/>
  <c r="AR131" i="97"/>
  <c r="AO131" i="97"/>
  <c r="AJ131" i="97"/>
  <c r="AG131" i="97"/>
  <c r="AD131" i="97"/>
  <c r="AA131" i="97"/>
  <c r="X131" i="97"/>
  <c r="S131" i="97"/>
  <c r="P131" i="97"/>
  <c r="M131" i="97"/>
  <c r="J131" i="97"/>
  <c r="G131" i="97"/>
  <c r="BV130" i="97"/>
  <c r="BR128" i="97"/>
  <c r="BO128" i="97"/>
  <c r="BL128" i="97"/>
  <c r="BI128" i="97"/>
  <c r="BF128" i="97"/>
  <c r="BA128" i="97"/>
  <c r="AX128" i="97"/>
  <c r="AU128" i="97"/>
  <c r="AR128" i="97"/>
  <c r="AO128" i="97"/>
  <c r="AJ128" i="97"/>
  <c r="AG128" i="97"/>
  <c r="AD128" i="97"/>
  <c r="AA128" i="97"/>
  <c r="X128" i="97"/>
  <c r="S128" i="97"/>
  <c r="P128" i="97"/>
  <c r="M128" i="97"/>
  <c r="J128" i="97"/>
  <c r="G128" i="97"/>
  <c r="BV127" i="97"/>
  <c r="BR125" i="97"/>
  <c r="BO125" i="97"/>
  <c r="BL125" i="97"/>
  <c r="BI125" i="97"/>
  <c r="BF125" i="97"/>
  <c r="BA125" i="97"/>
  <c r="AX125" i="97"/>
  <c r="AU125" i="97"/>
  <c r="AR125" i="97"/>
  <c r="AO125" i="97"/>
  <c r="AJ125" i="97"/>
  <c r="AG125" i="97"/>
  <c r="AD125" i="97"/>
  <c r="AA125" i="97"/>
  <c r="X125" i="97"/>
  <c r="S125" i="97"/>
  <c r="P125" i="97"/>
  <c r="M125" i="97"/>
  <c r="J125" i="97"/>
  <c r="G125" i="97"/>
  <c r="BR122" i="97"/>
  <c r="BO122" i="97"/>
  <c r="BL122" i="97"/>
  <c r="BI122" i="97"/>
  <c r="BF122" i="97"/>
  <c r="BA122" i="97"/>
  <c r="AX122" i="97"/>
  <c r="AU122" i="97"/>
  <c r="AR122" i="97"/>
  <c r="AO122" i="97"/>
  <c r="AJ122" i="97"/>
  <c r="AG122" i="97"/>
  <c r="AD122" i="97"/>
  <c r="AA122" i="97"/>
  <c r="X122" i="97"/>
  <c r="S122" i="97"/>
  <c r="P122" i="97"/>
  <c r="M122" i="97"/>
  <c r="J122" i="97"/>
  <c r="G122" i="97"/>
  <c r="BR120" i="97"/>
  <c r="BP120" i="97"/>
  <c r="BO120" i="97"/>
  <c r="BM120" i="97"/>
  <c r="BL120" i="97"/>
  <c r="BJ120" i="97"/>
  <c r="BI120" i="97"/>
  <c r="BG120" i="97"/>
  <c r="BF120" i="97"/>
  <c r="BD120" i="97"/>
  <c r="BA120" i="97"/>
  <c r="AY120" i="97"/>
  <c r="AX120" i="97"/>
  <c r="AV120" i="97"/>
  <c r="AU120" i="97"/>
  <c r="AS120" i="97"/>
  <c r="AR120" i="97"/>
  <c r="AP120" i="97"/>
  <c r="AO120" i="97"/>
  <c r="AM120" i="97"/>
  <c r="AJ120" i="97"/>
  <c r="AH120" i="97"/>
  <c r="AG120" i="97"/>
  <c r="AE120" i="97"/>
  <c r="AD120" i="97"/>
  <c r="AB120" i="97"/>
  <c r="AA120" i="97"/>
  <c r="Y120" i="97"/>
  <c r="X120" i="97"/>
  <c r="V120" i="97"/>
  <c r="S120" i="97"/>
  <c r="Q120" i="97"/>
  <c r="P120" i="97"/>
  <c r="N120" i="97"/>
  <c r="M120" i="97"/>
  <c r="K120" i="97"/>
  <c r="J120" i="97"/>
  <c r="H120" i="97"/>
  <c r="G120" i="97"/>
  <c r="E120" i="97"/>
  <c r="BV118" i="97"/>
  <c r="BP117" i="97"/>
  <c r="BM117" i="97"/>
  <c r="BJ117" i="97"/>
  <c r="BG117" i="97"/>
  <c r="BD117" i="97"/>
  <c r="AY117" i="97"/>
  <c r="AV117" i="97"/>
  <c r="AS117" i="97"/>
  <c r="AP117" i="97"/>
  <c r="AM117" i="97"/>
  <c r="AH117" i="97"/>
  <c r="AE117" i="97"/>
  <c r="AB117" i="97"/>
  <c r="Y117" i="97"/>
  <c r="V117" i="97"/>
  <c r="Q117" i="97"/>
  <c r="N117" i="97"/>
  <c r="K117" i="97"/>
  <c r="H117" i="97"/>
  <c r="E117" i="97"/>
  <c r="B107" i="97"/>
  <c r="J106" i="97"/>
  <c r="BI106" i="97" s="1"/>
  <c r="F103" i="97"/>
  <c r="F100" i="97"/>
  <c r="E100" i="97"/>
  <c r="BP96" i="97"/>
  <c r="BM96" i="97"/>
  <c r="BJ96" i="97"/>
  <c r="BG96" i="97"/>
  <c r="BD96" i="97"/>
  <c r="AY96" i="97"/>
  <c r="AV96" i="97"/>
  <c r="AS96" i="97"/>
  <c r="AP96" i="97"/>
  <c r="AM96" i="97"/>
  <c r="AH96" i="97"/>
  <c r="AE96" i="97"/>
  <c r="AB96" i="97"/>
  <c r="Y96" i="97"/>
  <c r="V96" i="97"/>
  <c r="Q96" i="97"/>
  <c r="N96" i="97"/>
  <c r="K96" i="97"/>
  <c r="H96" i="97"/>
  <c r="E96" i="97"/>
  <c r="BP92" i="97"/>
  <c r="BM92" i="97"/>
  <c r="BJ92" i="97"/>
  <c r="BG92" i="97"/>
  <c r="BD92" i="97"/>
  <c r="AY92" i="97"/>
  <c r="AV92" i="97"/>
  <c r="AS92" i="97"/>
  <c r="AP92" i="97"/>
  <c r="AM92" i="97"/>
  <c r="AH92" i="97"/>
  <c r="AE92" i="97"/>
  <c r="AB92" i="97"/>
  <c r="Y92" i="97"/>
  <c r="V92" i="97"/>
  <c r="Q92" i="97"/>
  <c r="N92" i="97"/>
  <c r="K92" i="97"/>
  <c r="H92" i="97"/>
  <c r="E92" i="97"/>
  <c r="BR87" i="97"/>
  <c r="BO87" i="97"/>
  <c r="BL87" i="97"/>
  <c r="BI87" i="97"/>
  <c r="BF87" i="97"/>
  <c r="BA87" i="97"/>
  <c r="AX87" i="97"/>
  <c r="AU87" i="97"/>
  <c r="AR87" i="97"/>
  <c r="AO87" i="97"/>
  <c r="AJ87" i="97"/>
  <c r="AG87" i="97"/>
  <c r="AD87" i="97"/>
  <c r="AA87" i="97"/>
  <c r="X87" i="97"/>
  <c r="S87" i="97"/>
  <c r="P87" i="97"/>
  <c r="M87" i="97"/>
  <c r="J87" i="97"/>
  <c r="G87" i="97"/>
  <c r="BR86" i="97"/>
  <c r="BR139" i="97" s="1"/>
  <c r="BO86" i="97"/>
  <c r="BO139" i="97" s="1"/>
  <c r="BL86" i="97"/>
  <c r="BL139" i="97" s="1"/>
  <c r="BI86" i="97"/>
  <c r="BI139" i="97" s="1"/>
  <c r="BF86" i="97"/>
  <c r="BF139" i="97" s="1"/>
  <c r="BA86" i="97"/>
  <c r="AX86" i="97"/>
  <c r="AX139" i="97" s="1"/>
  <c r="AU86" i="97"/>
  <c r="AU139" i="97" s="1"/>
  <c r="AR86" i="97"/>
  <c r="AR139" i="97" s="1"/>
  <c r="AO86" i="97"/>
  <c r="AO139" i="97" s="1"/>
  <c r="AJ86" i="97"/>
  <c r="AJ139" i="97" s="1"/>
  <c r="AG86" i="97"/>
  <c r="AG139" i="97" s="1"/>
  <c r="AD86" i="97"/>
  <c r="AD139" i="97" s="1"/>
  <c r="AA86" i="97"/>
  <c r="AA139" i="97" s="1"/>
  <c r="X86" i="97"/>
  <c r="X139" i="97" s="1"/>
  <c r="S86" i="97"/>
  <c r="S139" i="97" s="1"/>
  <c r="P86" i="97"/>
  <c r="P139" i="97" s="1"/>
  <c r="M86" i="97"/>
  <c r="M139" i="97" s="1"/>
  <c r="J86" i="97"/>
  <c r="J139" i="97" s="1"/>
  <c r="G86" i="97"/>
  <c r="BR84" i="97"/>
  <c r="BO84" i="97"/>
  <c r="BL84" i="97"/>
  <c r="BI84" i="97"/>
  <c r="BF84" i="97"/>
  <c r="BA84" i="97"/>
  <c r="AX84" i="97"/>
  <c r="AU84" i="97"/>
  <c r="AR84" i="97"/>
  <c r="AO84" i="97"/>
  <c r="AJ84" i="97"/>
  <c r="AG84" i="97"/>
  <c r="AD84" i="97"/>
  <c r="AA84" i="97"/>
  <c r="X84" i="97"/>
  <c r="S84" i="97"/>
  <c r="P84" i="97"/>
  <c r="M84" i="97"/>
  <c r="J84" i="97"/>
  <c r="G84" i="97"/>
  <c r="BV83" i="97"/>
  <c r="BR81" i="97"/>
  <c r="BO81" i="97"/>
  <c r="BL81" i="97"/>
  <c r="BI81" i="97"/>
  <c r="BF81" i="97"/>
  <c r="BA81" i="97"/>
  <c r="AX81" i="97"/>
  <c r="AU81" i="97"/>
  <c r="AR81" i="97"/>
  <c r="AO81" i="97"/>
  <c r="AJ81" i="97"/>
  <c r="AG81" i="97"/>
  <c r="AD81" i="97"/>
  <c r="AA81" i="97"/>
  <c r="X81" i="97"/>
  <c r="S81" i="97"/>
  <c r="P81" i="97"/>
  <c r="M81" i="97"/>
  <c r="J81" i="97"/>
  <c r="G81" i="97"/>
  <c r="BV80" i="97"/>
  <c r="BR78" i="97"/>
  <c r="BO78" i="97"/>
  <c r="BL78" i="97"/>
  <c r="BI78" i="97"/>
  <c r="BF78" i="97"/>
  <c r="BA78" i="97"/>
  <c r="AX78" i="97"/>
  <c r="AU78" i="97"/>
  <c r="AR78" i="97"/>
  <c r="AO78" i="97"/>
  <c r="AJ78" i="97"/>
  <c r="AG78" i="97"/>
  <c r="AD78" i="97"/>
  <c r="AA78" i="97"/>
  <c r="X78" i="97"/>
  <c r="S78" i="97"/>
  <c r="P78" i="97"/>
  <c r="M78" i="97"/>
  <c r="J78" i="97"/>
  <c r="G78" i="97"/>
  <c r="BV77" i="97"/>
  <c r="BR75" i="97"/>
  <c r="BO75" i="97"/>
  <c r="BL75" i="97"/>
  <c r="BI75" i="97"/>
  <c r="BF75" i="97"/>
  <c r="BA75" i="97"/>
  <c r="AX75" i="97"/>
  <c r="AU75" i="97"/>
  <c r="AR75" i="97"/>
  <c r="AO75" i="97"/>
  <c r="AJ75" i="97"/>
  <c r="AG75" i="97"/>
  <c r="AD75" i="97"/>
  <c r="AA75" i="97"/>
  <c r="X75" i="97"/>
  <c r="S75" i="97"/>
  <c r="P75" i="97"/>
  <c r="M75" i="97"/>
  <c r="J75" i="97"/>
  <c r="G75" i="97"/>
  <c r="BV74" i="97"/>
  <c r="BR72" i="97"/>
  <c r="BO72" i="97"/>
  <c r="BL72" i="97"/>
  <c r="BI72" i="97"/>
  <c r="BF72" i="97"/>
  <c r="BA72" i="97"/>
  <c r="AX72" i="97"/>
  <c r="AU72" i="97"/>
  <c r="AR72" i="97"/>
  <c r="AO72" i="97"/>
  <c r="AJ72" i="97"/>
  <c r="AG72" i="97"/>
  <c r="AD72" i="97"/>
  <c r="AA72" i="97"/>
  <c r="X72" i="97"/>
  <c r="S72" i="97"/>
  <c r="P72" i="97"/>
  <c r="M72" i="97"/>
  <c r="J72" i="97"/>
  <c r="G72" i="97"/>
  <c r="BR69" i="97"/>
  <c r="BO69" i="97"/>
  <c r="BL69" i="97"/>
  <c r="BI69" i="97"/>
  <c r="BF69" i="97"/>
  <c r="BA69" i="97"/>
  <c r="AX69" i="97"/>
  <c r="AU69" i="97"/>
  <c r="AR69" i="97"/>
  <c r="AO69" i="97"/>
  <c r="AJ69" i="97"/>
  <c r="AG69" i="97"/>
  <c r="AD69" i="97"/>
  <c r="AA69" i="97"/>
  <c r="X69" i="97"/>
  <c r="S69" i="97"/>
  <c r="P69" i="97"/>
  <c r="M69" i="97"/>
  <c r="J69" i="97"/>
  <c r="G69" i="97"/>
  <c r="BR67" i="97"/>
  <c r="BP67" i="97"/>
  <c r="BO67" i="97"/>
  <c r="BM67" i="97"/>
  <c r="BL67" i="97"/>
  <c r="BJ67" i="97"/>
  <c r="BI67" i="97"/>
  <c r="BG67" i="97"/>
  <c r="BF67" i="97"/>
  <c r="BD67" i="97"/>
  <c r="BA67" i="97"/>
  <c r="AY67" i="97"/>
  <c r="AX67" i="97"/>
  <c r="AV67" i="97"/>
  <c r="AU67" i="97"/>
  <c r="AS67" i="97"/>
  <c r="AR67" i="97"/>
  <c r="AP67" i="97"/>
  <c r="AO67" i="97"/>
  <c r="AM67" i="97"/>
  <c r="AJ67" i="97"/>
  <c r="AH67" i="97"/>
  <c r="AG67" i="97"/>
  <c r="AE67" i="97"/>
  <c r="AD67" i="97"/>
  <c r="AB67" i="97"/>
  <c r="AA67" i="97"/>
  <c r="Y67" i="97"/>
  <c r="X67" i="97"/>
  <c r="V67" i="97"/>
  <c r="S67" i="97"/>
  <c r="Q67" i="97"/>
  <c r="P67" i="97"/>
  <c r="N67" i="97"/>
  <c r="M67" i="97"/>
  <c r="K67" i="97"/>
  <c r="J67" i="97"/>
  <c r="H67" i="97"/>
  <c r="G67" i="97"/>
  <c r="E67" i="97"/>
  <c r="BV65" i="97"/>
  <c r="BP64" i="97"/>
  <c r="BM64" i="97"/>
  <c r="BJ64" i="97"/>
  <c r="BG64" i="97"/>
  <c r="BD64" i="97"/>
  <c r="AY64" i="97"/>
  <c r="AV64" i="97"/>
  <c r="AS64" i="97"/>
  <c r="AP64" i="97"/>
  <c r="AM64" i="97"/>
  <c r="AH64" i="97"/>
  <c r="AE64" i="97"/>
  <c r="AB64" i="97"/>
  <c r="Y64" i="97"/>
  <c r="V64" i="97"/>
  <c r="Q64" i="97"/>
  <c r="N64" i="97"/>
  <c r="K64" i="97"/>
  <c r="H64" i="97"/>
  <c r="E64" i="97"/>
  <c r="B54" i="97"/>
  <c r="J53" i="97"/>
  <c r="BI53" i="97" s="1"/>
  <c r="F50" i="97"/>
  <c r="F47" i="97"/>
  <c r="E47" i="97"/>
  <c r="BP43" i="97"/>
  <c r="BM43" i="97"/>
  <c r="BJ43" i="97"/>
  <c r="BG43" i="97"/>
  <c r="BD43" i="97"/>
  <c r="AY43" i="97"/>
  <c r="AV43" i="97"/>
  <c r="AS43" i="97"/>
  <c r="AP43" i="97"/>
  <c r="AM43" i="97"/>
  <c r="AH43" i="97"/>
  <c r="AE43" i="97"/>
  <c r="AB43" i="97"/>
  <c r="Y43" i="97"/>
  <c r="V43" i="97"/>
  <c r="Q43" i="97"/>
  <c r="N43" i="97"/>
  <c r="K43" i="97"/>
  <c r="H43" i="97"/>
  <c r="E43" i="97"/>
  <c r="BP39" i="97"/>
  <c r="BM39" i="97"/>
  <c r="BJ39" i="97"/>
  <c r="BG39" i="97"/>
  <c r="BD39" i="97"/>
  <c r="AY39" i="97"/>
  <c r="AV39" i="97"/>
  <c r="AS39" i="97"/>
  <c r="AP39" i="97"/>
  <c r="AM39" i="97"/>
  <c r="AH39" i="97"/>
  <c r="AE39" i="97"/>
  <c r="AB39" i="97"/>
  <c r="Y39" i="97"/>
  <c r="V39" i="97"/>
  <c r="Q39" i="97"/>
  <c r="N39" i="97"/>
  <c r="K39" i="97"/>
  <c r="H39" i="97"/>
  <c r="E39" i="97"/>
  <c r="BR34" i="97"/>
  <c r="BO34" i="97"/>
  <c r="BL34" i="97"/>
  <c r="BI34" i="97"/>
  <c r="BF34" i="97"/>
  <c r="BA34" i="97"/>
  <c r="AX34" i="97"/>
  <c r="AU34" i="97"/>
  <c r="AR34" i="97"/>
  <c r="AO34" i="97"/>
  <c r="AJ34" i="97"/>
  <c r="AG34" i="97"/>
  <c r="AD34" i="97"/>
  <c r="AA34" i="97"/>
  <c r="X34" i="97"/>
  <c r="S34" i="97"/>
  <c r="P34" i="97"/>
  <c r="M34" i="97"/>
  <c r="J34" i="97"/>
  <c r="G34" i="97"/>
  <c r="BR31" i="97"/>
  <c r="BO31" i="97"/>
  <c r="BL31" i="97"/>
  <c r="BI31" i="97"/>
  <c r="BF31" i="97"/>
  <c r="BA31" i="97"/>
  <c r="AX31" i="97"/>
  <c r="AU31" i="97"/>
  <c r="AR31" i="97"/>
  <c r="AO31" i="97"/>
  <c r="AJ31" i="97"/>
  <c r="AG31" i="97"/>
  <c r="AD31" i="97"/>
  <c r="AA31" i="97"/>
  <c r="X31" i="97"/>
  <c r="S31" i="97"/>
  <c r="P31" i="97"/>
  <c r="M31" i="97"/>
  <c r="J31" i="97"/>
  <c r="G31" i="97"/>
  <c r="BV30" i="97"/>
  <c r="BR28" i="97"/>
  <c r="BO28" i="97"/>
  <c r="BL28" i="97"/>
  <c r="BI28" i="97"/>
  <c r="BF28" i="97"/>
  <c r="BA28" i="97"/>
  <c r="AX28" i="97"/>
  <c r="AU28" i="97"/>
  <c r="AR28" i="97"/>
  <c r="AO28" i="97"/>
  <c r="AJ28" i="97"/>
  <c r="AG28" i="97"/>
  <c r="AD28" i="97"/>
  <c r="AA28" i="97"/>
  <c r="X28" i="97"/>
  <c r="S28" i="97"/>
  <c r="P28" i="97"/>
  <c r="M28" i="97"/>
  <c r="J28" i="97"/>
  <c r="G28" i="97"/>
  <c r="BV27" i="97"/>
  <c r="BR25" i="97"/>
  <c r="BO25" i="97"/>
  <c r="BL25" i="97"/>
  <c r="BI25" i="97"/>
  <c r="BF25" i="97"/>
  <c r="BA25" i="97"/>
  <c r="AX25" i="97"/>
  <c r="AU25" i="97"/>
  <c r="AR25" i="97"/>
  <c r="AO25" i="97"/>
  <c r="AJ25" i="97"/>
  <c r="AG25" i="97"/>
  <c r="AD25" i="97"/>
  <c r="AA25" i="97"/>
  <c r="X25" i="97"/>
  <c r="S25" i="97"/>
  <c r="P25" i="97"/>
  <c r="M25" i="97"/>
  <c r="J25" i="97"/>
  <c r="G25" i="97"/>
  <c r="BV24" i="97"/>
  <c r="BR22" i="97"/>
  <c r="BO22" i="97"/>
  <c r="BL22" i="97"/>
  <c r="BI22" i="97"/>
  <c r="BF22" i="97"/>
  <c r="BA22" i="97"/>
  <c r="AX22" i="97"/>
  <c r="AU22" i="97"/>
  <c r="AR22" i="97"/>
  <c r="AO22" i="97"/>
  <c r="AJ22" i="97"/>
  <c r="AG22" i="97"/>
  <c r="AD22" i="97"/>
  <c r="AA22" i="97"/>
  <c r="X22" i="97"/>
  <c r="S22" i="97"/>
  <c r="P22" i="97"/>
  <c r="M22" i="97"/>
  <c r="J22" i="97"/>
  <c r="G22" i="97"/>
  <c r="BV21" i="97"/>
  <c r="BR19" i="97"/>
  <c r="BO19" i="97"/>
  <c r="BL19" i="97"/>
  <c r="BI19" i="97"/>
  <c r="BF19" i="97"/>
  <c r="BA19" i="97"/>
  <c r="AX19" i="97"/>
  <c r="AU19" i="97"/>
  <c r="AR19" i="97"/>
  <c r="AO19" i="97"/>
  <c r="AJ19" i="97"/>
  <c r="AG19" i="97"/>
  <c r="AD19" i="97"/>
  <c r="AA19" i="97"/>
  <c r="X19" i="97"/>
  <c r="S19" i="97"/>
  <c r="P19" i="97"/>
  <c r="M19" i="97"/>
  <c r="J19" i="97"/>
  <c r="G19" i="97"/>
  <c r="BR16" i="97"/>
  <c r="BO16" i="97"/>
  <c r="BL16" i="97"/>
  <c r="BI16" i="97"/>
  <c r="BF16" i="97"/>
  <c r="BA16" i="97"/>
  <c r="AX16" i="97"/>
  <c r="AU16" i="97"/>
  <c r="AR16" i="97"/>
  <c r="AO16" i="97"/>
  <c r="AJ16" i="97"/>
  <c r="AG16" i="97"/>
  <c r="AD16" i="97"/>
  <c r="AA16" i="97"/>
  <c r="X16" i="97"/>
  <c r="S16" i="97"/>
  <c r="P16" i="97"/>
  <c r="M16" i="97"/>
  <c r="J16" i="97"/>
  <c r="G16" i="97"/>
  <c r="BR14" i="97"/>
  <c r="BP14" i="97"/>
  <c r="BO14" i="97"/>
  <c r="BL14" i="97"/>
  <c r="BJ14" i="97"/>
  <c r="BI14" i="97"/>
  <c r="BG14" i="97"/>
  <c r="BF14" i="97"/>
  <c r="BD14" i="97"/>
  <c r="BA14" i="97"/>
  <c r="AX14" i="97"/>
  <c r="AV14" i="97"/>
  <c r="AU14" i="97"/>
  <c r="AS14" i="97"/>
  <c r="AR14" i="97"/>
  <c r="AP14" i="97"/>
  <c r="AO14" i="97"/>
  <c r="AM14" i="97"/>
  <c r="AJ14" i="97"/>
  <c r="AH14" i="97"/>
  <c r="AG14" i="97"/>
  <c r="AE14" i="97"/>
  <c r="AD14" i="97"/>
  <c r="AB14" i="97"/>
  <c r="AA14" i="97"/>
  <c r="Y14" i="97"/>
  <c r="X14" i="97"/>
  <c r="V14" i="97"/>
  <c r="S14" i="97"/>
  <c r="Q14" i="97"/>
  <c r="P14" i="97"/>
  <c r="N14" i="97"/>
  <c r="M14" i="97"/>
  <c r="K14" i="97"/>
  <c r="J14" i="97"/>
  <c r="H14" i="97"/>
  <c r="G14" i="97"/>
  <c r="E14" i="97"/>
  <c r="BV12" i="97"/>
  <c r="BP11" i="97"/>
  <c r="BM11" i="97"/>
  <c r="BJ11" i="97"/>
  <c r="BG11" i="97"/>
  <c r="BD11" i="97"/>
  <c r="AY11" i="97"/>
  <c r="AV11" i="97"/>
  <c r="AS11" i="97"/>
  <c r="AP11" i="97"/>
  <c r="AM11" i="97"/>
  <c r="AH11" i="97"/>
  <c r="AE11" i="97"/>
  <c r="AB11" i="97"/>
  <c r="Y11" i="97"/>
  <c r="V11" i="97"/>
  <c r="Q11" i="97"/>
  <c r="N11" i="97"/>
  <c r="K11" i="97"/>
  <c r="H11" i="97"/>
  <c r="E11" i="97"/>
  <c r="E41" i="89"/>
  <c r="H41" i="89"/>
  <c r="AG14" i="89"/>
  <c r="N2" i="38"/>
  <c r="O8" i="99" s="1"/>
  <c r="N3" i="95"/>
  <c r="N3" i="38"/>
  <c r="M23" i="96" l="1"/>
  <c r="M25" i="96"/>
  <c r="M70" i="96"/>
  <c r="R54" i="96"/>
  <c r="S54" i="96"/>
  <c r="R50" i="96"/>
  <c r="S50" i="96"/>
  <c r="M33" i="96"/>
  <c r="S69" i="96"/>
  <c r="S65" i="96"/>
  <c r="S61" i="96"/>
  <c r="M40" i="96"/>
  <c r="S36" i="96"/>
  <c r="S32" i="96"/>
  <c r="S29" i="96"/>
  <c r="S25" i="96"/>
  <c r="S68" i="96"/>
  <c r="M69" i="96"/>
  <c r="M58" i="96"/>
  <c r="S39" i="96"/>
  <c r="S57" i="96"/>
  <c r="S49" i="96"/>
  <c r="M39" i="96"/>
  <c r="M57" i="96"/>
  <c r="R42" i="96"/>
  <c r="S42" i="96"/>
  <c r="S35" i="96"/>
  <c r="S71" i="96"/>
  <c r="S67" i="96"/>
  <c r="M45" i="96"/>
  <c r="S24" i="96"/>
  <c r="M46" i="96"/>
  <c r="S38" i="96"/>
  <c r="S60" i="96"/>
  <c r="S56" i="96"/>
  <c r="R45" i="96"/>
  <c r="S45" i="96"/>
  <c r="M64" i="96"/>
  <c r="S48" i="96"/>
  <c r="S44" i="96"/>
  <c r="S41" i="96"/>
  <c r="M28" i="96"/>
  <c r="R55" i="96"/>
  <c r="S55" i="96"/>
  <c r="M63" i="96"/>
  <c r="M52" i="96"/>
  <c r="M27" i="96"/>
  <c r="S23" i="96"/>
  <c r="R64" i="96"/>
  <c r="R28" i="96"/>
  <c r="R40" i="96"/>
  <c r="S63" i="96"/>
  <c r="S59" i="96"/>
  <c r="S27" i="96"/>
  <c r="S66" i="96"/>
  <c r="R62" i="96"/>
  <c r="S62" i="96"/>
  <c r="R51" i="96"/>
  <c r="S51" i="96"/>
  <c r="S47" i="96"/>
  <c r="M34" i="96"/>
  <c r="S30" i="96"/>
  <c r="S26" i="96"/>
  <c r="R53" i="96"/>
  <c r="S53" i="96"/>
  <c r="M51" i="96"/>
  <c r="R43" i="96"/>
  <c r="S33" i="96"/>
  <c r="M62" i="96"/>
  <c r="M56" i="96"/>
  <c r="M50" i="96"/>
  <c r="M26" i="96"/>
  <c r="S20" i="96"/>
  <c r="M18" i="96"/>
  <c r="S10" i="96"/>
  <c r="S17" i="96"/>
  <c r="M6" i="96"/>
  <c r="M17" i="96"/>
  <c r="M13" i="96"/>
  <c r="S5" i="96"/>
  <c r="S16" i="96"/>
  <c r="M5" i="96"/>
  <c r="S22" i="96"/>
  <c r="M19" i="96"/>
  <c r="M12" i="96"/>
  <c r="M21" i="96"/>
  <c r="S9" i="96"/>
  <c r="S8" i="96"/>
  <c r="S15" i="96"/>
  <c r="S11" i="96"/>
  <c r="M14" i="96"/>
  <c r="M20" i="96"/>
  <c r="M9" i="96"/>
  <c r="M8" i="96"/>
  <c r="S4" i="96"/>
  <c r="M15" i="96"/>
  <c r="S3" i="96"/>
  <c r="S21" i="96"/>
  <c r="S14" i="96"/>
  <c r="M11" i="96"/>
  <c r="M7" i="96"/>
  <c r="M3" i="96"/>
  <c r="S18" i="96"/>
  <c r="S12" i="96"/>
  <c r="S6" i="96"/>
  <c r="F11" i="99"/>
  <c r="P19" i="99"/>
  <c r="F23" i="99"/>
  <c r="C32" i="99"/>
  <c r="O15" i="99"/>
  <c r="P23" i="99"/>
  <c r="AA106" i="97"/>
  <c r="AR106" i="97"/>
  <c r="AA53" i="97"/>
  <c r="AR53" i="97"/>
  <c r="S36" i="97"/>
  <c r="AU36" i="97"/>
  <c r="BO142" i="97"/>
  <c r="P21" i="99"/>
  <c r="L23" i="99"/>
  <c r="C31" i="99"/>
  <c r="F22" i="99"/>
  <c r="C34" i="99"/>
  <c r="L22" i="99"/>
  <c r="C35" i="99"/>
  <c r="AG36" i="97"/>
  <c r="P142" i="97"/>
  <c r="AR142" i="97"/>
  <c r="BR142" i="97"/>
  <c r="J36" i="97"/>
  <c r="AJ36" i="97"/>
  <c r="BL36" i="97"/>
  <c r="BO89" i="97"/>
  <c r="M36" i="97"/>
  <c r="AO36" i="97"/>
  <c r="M89" i="97"/>
  <c r="J142" i="97"/>
  <c r="AJ142" i="97"/>
  <c r="BL142" i="97"/>
  <c r="BF36" i="97"/>
  <c r="P36" i="97"/>
  <c r="G89" i="97"/>
  <c r="BI89" i="97"/>
  <c r="AX142" i="97"/>
  <c r="AA142" i="97"/>
  <c r="BA142" i="97"/>
  <c r="X36" i="97"/>
  <c r="AX36" i="97"/>
  <c r="AD142" i="97"/>
  <c r="AA36" i="97"/>
  <c r="BA36" i="97"/>
  <c r="BO36" i="97"/>
  <c r="AD89" i="97"/>
  <c r="AO142" i="97"/>
  <c r="AO89" i="97"/>
  <c r="S142" i="97"/>
  <c r="P89" i="97"/>
  <c r="AR89" i="97"/>
  <c r="BR89" i="97"/>
  <c r="X142" i="97"/>
  <c r="AD36" i="97"/>
  <c r="S89" i="97"/>
  <c r="AU89" i="97"/>
  <c r="BI36" i="97"/>
  <c r="M142" i="97"/>
  <c r="BF142" i="97"/>
  <c r="AA89" i="97"/>
  <c r="BA89" i="97"/>
  <c r="G142" i="97"/>
  <c r="AG142" i="97"/>
  <c r="BI142" i="97"/>
  <c r="BF89" i="97"/>
  <c r="AG89" i="97"/>
  <c r="J89" i="97"/>
  <c r="AJ89" i="97"/>
  <c r="AU142" i="97"/>
  <c r="X89" i="97"/>
  <c r="BL89" i="97"/>
  <c r="BR36" i="97"/>
  <c r="AR36" i="97"/>
  <c r="AX89" i="97"/>
  <c r="G36" i="97"/>
  <c r="AR159" i="97"/>
  <c r="N2" i="96"/>
  <c r="L6" i="96" s="1"/>
  <c r="T2" i="96"/>
  <c r="R6" i="96" s="1"/>
  <c r="N65" i="39"/>
  <c r="N64" i="39"/>
  <c r="N63" i="39"/>
  <c r="N62" i="39"/>
  <c r="N61" i="39"/>
  <c r="N60" i="39"/>
  <c r="N59" i="39"/>
  <c r="N58" i="39"/>
  <c r="N57" i="39"/>
  <c r="N56" i="39"/>
  <c r="N55" i="39"/>
  <c r="N54" i="39"/>
  <c r="N53" i="39"/>
  <c r="N52" i="39"/>
  <c r="N51" i="39"/>
  <c r="N50" i="39"/>
  <c r="N49" i="39"/>
  <c r="N48" i="39"/>
  <c r="N47" i="39"/>
  <c r="N46" i="39"/>
  <c r="C35" i="39"/>
  <c r="C34" i="39"/>
  <c r="C33" i="39"/>
  <c r="C32" i="39"/>
  <c r="C31" i="39"/>
  <c r="C30" i="39"/>
  <c r="C29" i="39"/>
  <c r="P23" i="39"/>
  <c r="P22" i="39"/>
  <c r="P21" i="39"/>
  <c r="P20" i="39"/>
  <c r="P19" i="39"/>
  <c r="L19" i="39"/>
  <c r="L23" i="39"/>
  <c r="L22" i="39"/>
  <c r="L21" i="39"/>
  <c r="L20" i="39"/>
  <c r="F19" i="39"/>
  <c r="F23" i="39"/>
  <c r="F22" i="39"/>
  <c r="F21" i="39"/>
  <c r="F20" i="39"/>
  <c r="F11" i="39"/>
  <c r="F10" i="39"/>
  <c r="C16" i="91"/>
  <c r="C14" i="91"/>
  <c r="C15" i="91" s="1"/>
  <c r="C1" i="91"/>
  <c r="N46" i="38" s="1"/>
  <c r="B53" i="95"/>
  <c r="E45" i="95"/>
  <c r="B45" i="95"/>
  <c r="J42" i="95"/>
  <c r="J41" i="95"/>
  <c r="J40" i="95"/>
  <c r="J39" i="95"/>
  <c r="J38" i="95"/>
  <c r="J37" i="95"/>
  <c r="J36" i="95"/>
  <c r="J35" i="95"/>
  <c r="J34" i="95"/>
  <c r="J33" i="95"/>
  <c r="J32" i="95"/>
  <c r="J31" i="95"/>
  <c r="J30" i="95"/>
  <c r="J29" i="95"/>
  <c r="J28" i="95"/>
  <c r="J27" i="95"/>
  <c r="J26" i="95"/>
  <c r="J25" i="95"/>
  <c r="J24" i="95"/>
  <c r="J23" i="95"/>
  <c r="H22" i="95"/>
  <c r="E22" i="95"/>
  <c r="B22" i="95"/>
  <c r="J20" i="95"/>
  <c r="J19" i="95"/>
  <c r="J18" i="95"/>
  <c r="J17" i="95"/>
  <c r="J16" i="95"/>
  <c r="J15" i="95"/>
  <c r="J14" i="95"/>
  <c r="J13" i="95"/>
  <c r="H12" i="95"/>
  <c r="E12" i="95"/>
  <c r="B12" i="95"/>
  <c r="E8" i="95"/>
  <c r="E7" i="95"/>
  <c r="E6" i="95"/>
  <c r="E5" i="95"/>
  <c r="E4" i="95"/>
  <c r="E3" i="95"/>
  <c r="N2" i="95"/>
  <c r="E2" i="95"/>
  <c r="B6" i="91"/>
  <c r="B7" i="91"/>
  <c r="B8" i="91"/>
  <c r="B9" i="91"/>
  <c r="B10" i="91"/>
  <c r="B11" i="91"/>
  <c r="B12" i="91"/>
  <c r="B5" i="91"/>
  <c r="BR140" i="86"/>
  <c r="BO140" i="86"/>
  <c r="BL140" i="86"/>
  <c r="BI140" i="86"/>
  <c r="BF140" i="86"/>
  <c r="BA140" i="86"/>
  <c r="AX140" i="86"/>
  <c r="AU140" i="86"/>
  <c r="AR140" i="86"/>
  <c r="AO140" i="86"/>
  <c r="AJ140" i="86"/>
  <c r="AG140" i="86"/>
  <c r="AD140" i="86"/>
  <c r="AA140" i="86"/>
  <c r="X140" i="86"/>
  <c r="S140" i="86"/>
  <c r="P140" i="86"/>
  <c r="M140" i="86"/>
  <c r="J140" i="86"/>
  <c r="BR87" i="86"/>
  <c r="BO87" i="86"/>
  <c r="BL87" i="86"/>
  <c r="BI87" i="86"/>
  <c r="BF87" i="86"/>
  <c r="BA87" i="86"/>
  <c r="AX87" i="86"/>
  <c r="AU87" i="86"/>
  <c r="AR87" i="86"/>
  <c r="AO87" i="86"/>
  <c r="AJ87" i="86"/>
  <c r="AG87" i="86"/>
  <c r="AD87" i="86"/>
  <c r="AA87" i="86"/>
  <c r="X87" i="86"/>
  <c r="S87" i="86"/>
  <c r="P87" i="86"/>
  <c r="M87" i="86"/>
  <c r="J87" i="86"/>
  <c r="J34" i="86"/>
  <c r="G140" i="86"/>
  <c r="G87" i="86"/>
  <c r="G34" i="86"/>
  <c r="L30" i="96" l="1"/>
  <c r="L67" i="96"/>
  <c r="L63" i="96"/>
  <c r="L33" i="96"/>
  <c r="L32" i="96"/>
  <c r="L36" i="96"/>
  <c r="L51" i="96"/>
  <c r="R63" i="96"/>
  <c r="L64" i="96"/>
  <c r="R24" i="96"/>
  <c r="L58" i="96"/>
  <c r="R36" i="96"/>
  <c r="L42" i="96"/>
  <c r="L48" i="96"/>
  <c r="L59" i="96"/>
  <c r="L60" i="96"/>
  <c r="L61" i="96"/>
  <c r="R56" i="96"/>
  <c r="R67" i="96"/>
  <c r="R68" i="96"/>
  <c r="R61" i="96"/>
  <c r="L62" i="96"/>
  <c r="L27" i="96"/>
  <c r="L53" i="96"/>
  <c r="L28" i="96"/>
  <c r="R71" i="96"/>
  <c r="L47" i="96"/>
  <c r="L26" i="96"/>
  <c r="L29" i="96"/>
  <c r="R34" i="96"/>
  <c r="L43" i="96"/>
  <c r="R60" i="96"/>
  <c r="R25" i="96"/>
  <c r="R65" i="96"/>
  <c r="L70" i="96"/>
  <c r="L57" i="96"/>
  <c r="L39" i="96"/>
  <c r="L71" i="96"/>
  <c r="L35" i="96"/>
  <c r="R30" i="96"/>
  <c r="R27" i="96"/>
  <c r="R23" i="96"/>
  <c r="L37" i="96"/>
  <c r="R44" i="96"/>
  <c r="R31" i="96"/>
  <c r="R57" i="96"/>
  <c r="R29" i="96"/>
  <c r="L69" i="96"/>
  <c r="L45" i="96"/>
  <c r="R41" i="96"/>
  <c r="L44" i="96"/>
  <c r="R37" i="96"/>
  <c r="R70" i="96"/>
  <c r="R38" i="96"/>
  <c r="R69" i="96"/>
  <c r="L23" i="96"/>
  <c r="L68" i="96"/>
  <c r="L40" i="96"/>
  <c r="L54" i="96"/>
  <c r="L31" i="96"/>
  <c r="L65" i="96"/>
  <c r="R26" i="96"/>
  <c r="L55" i="96"/>
  <c r="L38" i="96"/>
  <c r="L34" i="96"/>
  <c r="R59" i="96"/>
  <c r="R58" i="96"/>
  <c r="L52" i="96"/>
  <c r="R48" i="96"/>
  <c r="R35" i="96"/>
  <c r="R39" i="96"/>
  <c r="L41" i="96"/>
  <c r="L49" i="96"/>
  <c r="L66" i="96"/>
  <c r="R66" i="96"/>
  <c r="R46" i="96"/>
  <c r="R49" i="96"/>
  <c r="L24" i="96"/>
  <c r="R33" i="96"/>
  <c r="R47" i="96"/>
  <c r="R52" i="96"/>
  <c r="L56" i="96"/>
  <c r="L46" i="96"/>
  <c r="L50" i="96"/>
  <c r="R32" i="96"/>
  <c r="L25" i="96"/>
  <c r="R13" i="96"/>
  <c r="R18" i="96"/>
  <c r="R5" i="96"/>
  <c r="R21" i="96"/>
  <c r="R10" i="96"/>
  <c r="R12" i="96"/>
  <c r="R8" i="96"/>
  <c r="R9" i="96"/>
  <c r="R4" i="96"/>
  <c r="R14" i="96"/>
  <c r="R22" i="96"/>
  <c r="R16" i="96"/>
  <c r="R3" i="96"/>
  <c r="R11" i="96"/>
  <c r="R17" i="96"/>
  <c r="R15" i="96"/>
  <c r="R7" i="96"/>
  <c r="L9" i="96"/>
  <c r="L10" i="96"/>
  <c r="L3" i="96"/>
  <c r="L20" i="96"/>
  <c r="L21" i="96"/>
  <c r="L8" i="96"/>
  <c r="L22" i="96"/>
  <c r="L19" i="96"/>
  <c r="R20" i="96"/>
  <c r="L17" i="96"/>
  <c r="L5" i="96"/>
  <c r="L14" i="96"/>
  <c r="L7" i="96"/>
  <c r="L15" i="96"/>
  <c r="L4" i="96"/>
  <c r="L11" i="96"/>
  <c r="L12" i="96"/>
  <c r="L18" i="96"/>
  <c r="L13" i="96"/>
  <c r="R19" i="96"/>
  <c r="L16" i="96"/>
  <c r="K39" i="96" s="1"/>
  <c r="AQ57" i="97"/>
  <c r="AQ56" i="97"/>
  <c r="AQ111" i="97"/>
  <c r="I58" i="97"/>
  <c r="BH58" i="97"/>
  <c r="AQ4" i="97"/>
  <c r="BH109" i="97"/>
  <c r="AQ110" i="97"/>
  <c r="I57" i="97"/>
  <c r="BH57" i="97"/>
  <c r="I5" i="97"/>
  <c r="Z5" i="97" s="1"/>
  <c r="AQ109" i="97"/>
  <c r="I56" i="97"/>
  <c r="BH56" i="97"/>
  <c r="I4" i="97"/>
  <c r="Z4" i="97" s="1"/>
  <c r="I3" i="97"/>
  <c r="Z3" i="97" s="1"/>
  <c r="AQ58" i="97"/>
  <c r="BH110" i="97"/>
  <c r="Z111" i="97"/>
  <c r="Z58" i="97"/>
  <c r="BH5" i="97"/>
  <c r="I109" i="97"/>
  <c r="Z110" i="97"/>
  <c r="Z57" i="97"/>
  <c r="BH4" i="97"/>
  <c r="Z109" i="97"/>
  <c r="Z56" i="97"/>
  <c r="BH3" i="97"/>
  <c r="I111" i="97"/>
  <c r="I110" i="97"/>
  <c r="BH111" i="97"/>
  <c r="AQ5" i="97"/>
  <c r="AQ3" i="97"/>
  <c r="B6" i="38"/>
  <c r="F12" i="39" s="1"/>
  <c r="B120" i="97"/>
  <c r="B14" i="97"/>
  <c r="B67" i="97"/>
  <c r="R2" i="96"/>
  <c r="S2" i="96"/>
  <c r="M2" i="96"/>
  <c r="L2" i="96"/>
  <c r="K67" i="96" s="1"/>
  <c r="BI139" i="86"/>
  <c r="BR86" i="86"/>
  <c r="BR139" i="86" s="1"/>
  <c r="BO86" i="86"/>
  <c r="BO139" i="86" s="1"/>
  <c r="BL86" i="86"/>
  <c r="BL139" i="86" s="1"/>
  <c r="BI86" i="86"/>
  <c r="BF86" i="86"/>
  <c r="BF139" i="86" s="1"/>
  <c r="BA86" i="86"/>
  <c r="BA139" i="86" s="1"/>
  <c r="AX86" i="86"/>
  <c r="AX139" i="86" s="1"/>
  <c r="AU86" i="86"/>
  <c r="AU139" i="86" s="1"/>
  <c r="AR86" i="86"/>
  <c r="AR139" i="86" s="1"/>
  <c r="AO86" i="86"/>
  <c r="AO139" i="86" s="1"/>
  <c r="AJ86" i="86"/>
  <c r="AJ139" i="86" s="1"/>
  <c r="AG86" i="86"/>
  <c r="AG139" i="86" s="1"/>
  <c r="AD86" i="86"/>
  <c r="AD139" i="86" s="1"/>
  <c r="AA86" i="86"/>
  <c r="AA139" i="86" s="1"/>
  <c r="X86" i="86"/>
  <c r="X139" i="86" s="1"/>
  <c r="S86" i="86"/>
  <c r="S139" i="86" s="1"/>
  <c r="P86" i="86"/>
  <c r="P139" i="86" s="1"/>
  <c r="M86" i="86"/>
  <c r="M139" i="86" s="1"/>
  <c r="J86" i="86"/>
  <c r="J139" i="86" s="1"/>
  <c r="G86" i="86"/>
  <c r="G139" i="86" s="1"/>
  <c r="BR34" i="86"/>
  <c r="BO34" i="86"/>
  <c r="BL34" i="86"/>
  <c r="BI34" i="86"/>
  <c r="BF34" i="86"/>
  <c r="BA34" i="86"/>
  <c r="AX34" i="86"/>
  <c r="AU34" i="86"/>
  <c r="AR34" i="86"/>
  <c r="AO34" i="86"/>
  <c r="AJ34" i="86"/>
  <c r="AG34" i="86"/>
  <c r="AD34" i="86"/>
  <c r="AA34" i="86"/>
  <c r="X34" i="86"/>
  <c r="S34" i="86"/>
  <c r="P34" i="86"/>
  <c r="M34" i="86"/>
  <c r="Q30" i="96" l="1"/>
  <c r="Q68" i="96"/>
  <c r="K36" i="96"/>
  <c r="K31" i="96"/>
  <c r="K58" i="96"/>
  <c r="Q61" i="96"/>
  <c r="Q64" i="96"/>
  <c r="Q59" i="96"/>
  <c r="Q24" i="96"/>
  <c r="Q31" i="96"/>
  <c r="K54" i="96"/>
  <c r="Q55" i="96"/>
  <c r="Q38" i="96"/>
  <c r="K27" i="96"/>
  <c r="Q32" i="96"/>
  <c r="K59" i="96"/>
  <c r="Q26" i="96"/>
  <c r="K51" i="96"/>
  <c r="K71" i="96"/>
  <c r="K40" i="96"/>
  <c r="Q46" i="96"/>
  <c r="K29" i="96"/>
  <c r="K38" i="96"/>
  <c r="Q43" i="96"/>
  <c r="Q25" i="96"/>
  <c r="Q29" i="96"/>
  <c r="Q48" i="96"/>
  <c r="K23" i="96"/>
  <c r="K34" i="96"/>
  <c r="K68" i="96"/>
  <c r="Q52" i="96"/>
  <c r="Q47" i="96"/>
  <c r="Q41" i="96"/>
  <c r="Q54" i="96"/>
  <c r="K47" i="96"/>
  <c r="K45" i="96"/>
  <c r="K55" i="96"/>
  <c r="Q37" i="96"/>
  <c r="Q69" i="96"/>
  <c r="Q23" i="96"/>
  <c r="Q42" i="96"/>
  <c r="K42" i="96"/>
  <c r="Q44" i="96"/>
  <c r="K70" i="96"/>
  <c r="Q51" i="96"/>
  <c r="K49" i="96"/>
  <c r="Q67" i="96"/>
  <c r="K32" i="96"/>
  <c r="K62" i="96"/>
  <c r="Q63" i="96"/>
  <c r="Q45" i="96"/>
  <c r="K33" i="96"/>
  <c r="K69" i="96"/>
  <c r="Q65" i="96"/>
  <c r="K44" i="96"/>
  <c r="K61" i="96"/>
  <c r="Q58" i="96"/>
  <c r="Q33" i="96"/>
  <c r="Q35" i="96"/>
  <c r="K66" i="96"/>
  <c r="Q57" i="96"/>
  <c r="K57" i="96"/>
  <c r="K50" i="96"/>
  <c r="K56" i="96"/>
  <c r="Q62" i="96"/>
  <c r="Q40" i="96"/>
  <c r="Q39" i="96"/>
  <c r="Q27" i="96"/>
  <c r="K30" i="96"/>
  <c r="K28" i="96"/>
  <c r="Q28" i="96"/>
  <c r="K64" i="96"/>
  <c r="Q60" i="96"/>
  <c r="K53" i="96"/>
  <c r="K65" i="96"/>
  <c r="K25" i="96"/>
  <c r="K46" i="96"/>
  <c r="Q56" i="96"/>
  <c r="Q34" i="96"/>
  <c r="Q66" i="96"/>
  <c r="Q70" i="96"/>
  <c r="K24" i="96"/>
  <c r="Q53" i="96"/>
  <c r="K60" i="96"/>
  <c r="K48" i="96"/>
  <c r="Q49" i="96"/>
  <c r="K41" i="96"/>
  <c r="K52" i="96"/>
  <c r="K22" i="96"/>
  <c r="K63" i="96"/>
  <c r="K26" i="96"/>
  <c r="K35" i="96"/>
  <c r="K37" i="96"/>
  <c r="K43" i="96"/>
  <c r="Q50" i="96"/>
  <c r="Q71" i="96"/>
  <c r="Q36" i="96"/>
  <c r="Q9" i="96"/>
  <c r="Q19" i="96"/>
  <c r="G20" i="96" s="1" a="1"/>
  <c r="Q15" i="96"/>
  <c r="Q11" i="96"/>
  <c r="K4" i="96"/>
  <c r="K6" i="96"/>
  <c r="Q5" i="96"/>
  <c r="K15" i="96"/>
  <c r="Q3" i="96"/>
  <c r="Q17" i="96"/>
  <c r="Q10" i="96"/>
  <c r="K8" i="96"/>
  <c r="Q8" i="96"/>
  <c r="Q21" i="96"/>
  <c r="G22" i="96" s="1" a="1"/>
  <c r="K10" i="96"/>
  <c r="K14" i="96"/>
  <c r="K11" i="96"/>
  <c r="K18" i="96"/>
  <c r="B19" i="96" s="1"/>
  <c r="H39" i="38" s="1"/>
  <c r="P62" i="39" s="1"/>
  <c r="K9" i="96"/>
  <c r="K12" i="96"/>
  <c r="Q16" i="96"/>
  <c r="K19" i="96"/>
  <c r="B20" i="96" s="1"/>
  <c r="H40" i="38" s="1"/>
  <c r="P63" i="39" s="1"/>
  <c r="Q12" i="96"/>
  <c r="K13" i="96"/>
  <c r="Q4" i="96"/>
  <c r="K7" i="96"/>
  <c r="Q7" i="96"/>
  <c r="K20" i="96"/>
  <c r="B21" i="96" s="1"/>
  <c r="H41" i="38" s="1"/>
  <c r="P64" i="39" s="1"/>
  <c r="Q13" i="96"/>
  <c r="Q14" i="96"/>
  <c r="K5" i="96"/>
  <c r="K17" i="96"/>
  <c r="K21" i="96"/>
  <c r="B22" i="96" s="1"/>
  <c r="H42" i="38" s="1"/>
  <c r="P65" i="39" s="1"/>
  <c r="Q22" i="96"/>
  <c r="K3" i="96"/>
  <c r="Q6" i="96"/>
  <c r="Q18" i="96"/>
  <c r="G19" i="96" s="1" a="1"/>
  <c r="K16" i="96"/>
  <c r="Q20" i="96"/>
  <c r="G21" i="96" s="1" a="1"/>
  <c r="B121" i="97"/>
  <c r="B15" i="97"/>
  <c r="B86" i="97"/>
  <c r="B83" i="97"/>
  <c r="B124" i="97"/>
  <c r="B80" i="97"/>
  <c r="B77" i="97"/>
  <c r="B33" i="97"/>
  <c r="B139" i="97"/>
  <c r="B74" i="97"/>
  <c r="B30" i="97"/>
  <c r="B127" i="97"/>
  <c r="B136" i="97"/>
  <c r="B71" i="97"/>
  <c r="B27" i="97"/>
  <c r="B68" i="97"/>
  <c r="B24" i="97"/>
  <c r="B130" i="97"/>
  <c r="B21" i="97"/>
  <c r="B133" i="97"/>
  <c r="B18" i="97"/>
  <c r="K2" i="96"/>
  <c r="Q2" i="96"/>
  <c r="G35" i="93"/>
  <c r="G33" i="93"/>
  <c r="G31" i="93"/>
  <c r="D31" i="93" s="1"/>
  <c r="G29" i="93"/>
  <c r="C29" i="93" s="1"/>
  <c r="G27" i="93"/>
  <c r="G25" i="93"/>
  <c r="G23" i="93"/>
  <c r="L23" i="93" s="1"/>
  <c r="G21" i="93"/>
  <c r="B21" i="93" s="1"/>
  <c r="B22" i="93" s="1"/>
  <c r="A19" i="93"/>
  <c r="G16" i="93"/>
  <c r="J16" i="93" s="1"/>
  <c r="G14" i="93"/>
  <c r="F14" i="93" s="1"/>
  <c r="G12" i="93"/>
  <c r="D12" i="93" s="1"/>
  <c r="G10" i="93"/>
  <c r="K10" i="93" s="1"/>
  <c r="G8" i="93"/>
  <c r="I8" i="93" s="1"/>
  <c r="G6" i="93"/>
  <c r="F6" i="93" s="1"/>
  <c r="G4" i="93"/>
  <c r="B4" i="93" s="1"/>
  <c r="E12" i="93"/>
  <c r="E13" i="93" s="1"/>
  <c r="B17" i="96"/>
  <c r="B16" i="96"/>
  <c r="G16" i="96" a="1"/>
  <c r="B15" i="96"/>
  <c r="G14" i="96" a="1"/>
  <c r="G17" i="96" a="1"/>
  <c r="G15" i="96" a="1"/>
  <c r="B18" i="96"/>
  <c r="G13" i="96" a="1"/>
  <c r="B14" i="96"/>
  <c r="G18" i="96" a="1"/>
  <c r="B13" i="96"/>
  <c r="G12" i="96" a="1"/>
  <c r="B12" i="96"/>
  <c r="B11" i="96"/>
  <c r="G11" i="96" a="1"/>
  <c r="G10" i="96" a="1"/>
  <c r="B10" i="96"/>
  <c r="B9" i="96"/>
  <c r="G9" i="96" a="1"/>
  <c r="G8" i="96" a="1"/>
  <c r="B8" i="96"/>
  <c r="G7" i="96" a="1"/>
  <c r="B7" i="96"/>
  <c r="G6" i="96" a="1"/>
  <c r="B6" i="96"/>
  <c r="G5" i="96" a="1"/>
  <c r="B5" i="96"/>
  <c r="G4" i="96" a="1"/>
  <c r="B4" i="96"/>
  <c r="B3" i="96"/>
  <c r="G3" i="96" a="1"/>
  <c r="H21" i="96" l="1"/>
  <c r="H41" i="95"/>
  <c r="P64" i="99" s="1"/>
  <c r="H19" i="96"/>
  <c r="H39" i="95"/>
  <c r="P62" i="99" s="1"/>
  <c r="H22" i="96"/>
  <c r="H42" i="95"/>
  <c r="P65" i="99" s="1"/>
  <c r="J20" i="96"/>
  <c r="E40" i="95" s="1"/>
  <c r="H40" i="95"/>
  <c r="P63" i="99" s="1"/>
  <c r="H38" i="38"/>
  <c r="P61" i="39" s="1"/>
  <c r="H37" i="38"/>
  <c r="P60" i="39" s="1"/>
  <c r="H36" i="38"/>
  <c r="P59" i="39" s="1"/>
  <c r="H35" i="38"/>
  <c r="P58" i="39" s="1"/>
  <c r="H34" i="38"/>
  <c r="P57" i="39" s="1"/>
  <c r="H33" i="38"/>
  <c r="P56" i="39" s="1"/>
  <c r="H32" i="38"/>
  <c r="P55" i="39" s="1"/>
  <c r="H31" i="38"/>
  <c r="P54" i="39" s="1"/>
  <c r="H30" i="38"/>
  <c r="P53" i="39" s="1"/>
  <c r="H29" i="38"/>
  <c r="P52" i="39" s="1"/>
  <c r="C8" i="96"/>
  <c r="D8" i="96"/>
  <c r="E8" i="96"/>
  <c r="E28" i="38" s="1"/>
  <c r="G51" i="39" s="1"/>
  <c r="C9" i="96"/>
  <c r="D9" i="96"/>
  <c r="E9" i="96"/>
  <c r="E29" i="38" s="1"/>
  <c r="G52" i="39" s="1"/>
  <c r="AJ11" i="89" s="1"/>
  <c r="C10" i="96"/>
  <c r="E10" i="96"/>
  <c r="E30" i="38" s="1"/>
  <c r="G53" i="39" s="1"/>
  <c r="AJ12" i="89" s="1"/>
  <c r="D10" i="96"/>
  <c r="C11" i="96"/>
  <c r="D11" i="96"/>
  <c r="E11" i="96"/>
  <c r="E31" i="38" s="1"/>
  <c r="G54" i="39" s="1"/>
  <c r="AJ13" i="89" s="1"/>
  <c r="C12" i="96"/>
  <c r="D12" i="96"/>
  <c r="E12" i="96"/>
  <c r="E32" i="38" s="1"/>
  <c r="G55" i="39" s="1"/>
  <c r="AJ14" i="89" s="1"/>
  <c r="C13" i="96"/>
  <c r="D13" i="96"/>
  <c r="E13" i="96"/>
  <c r="E33" i="38" s="1"/>
  <c r="G56" i="39" s="1"/>
  <c r="AJ15" i="89" s="1"/>
  <c r="C14" i="96"/>
  <c r="D14" i="96"/>
  <c r="E14" i="96"/>
  <c r="E34" i="38" s="1"/>
  <c r="G57" i="39" s="1"/>
  <c r="AJ16" i="89" s="1"/>
  <c r="E18" i="96"/>
  <c r="E38" i="38" s="1"/>
  <c r="G61" i="39" s="1"/>
  <c r="AJ20" i="89" s="1"/>
  <c r="C18" i="96"/>
  <c r="D18" i="96"/>
  <c r="C15" i="96"/>
  <c r="D15" i="96"/>
  <c r="E15" i="96"/>
  <c r="E35" i="38" s="1"/>
  <c r="G58" i="39" s="1"/>
  <c r="AJ17" i="89" s="1"/>
  <c r="C16" i="96"/>
  <c r="D16" i="96"/>
  <c r="E16" i="96"/>
  <c r="E36" i="38" s="1"/>
  <c r="G59" i="39" s="1"/>
  <c r="AJ18" i="89" s="1"/>
  <c r="C17" i="96"/>
  <c r="D17" i="96"/>
  <c r="E17" i="96"/>
  <c r="E37" i="38" s="1"/>
  <c r="G60" i="39" s="1"/>
  <c r="AJ19" i="89" s="1"/>
  <c r="C20" i="96"/>
  <c r="D20" i="96"/>
  <c r="E20" i="96"/>
  <c r="E40" i="38" s="1"/>
  <c r="G63" i="39" s="1"/>
  <c r="AJ22" i="89" s="1"/>
  <c r="C22" i="96"/>
  <c r="D22" i="96"/>
  <c r="E22" i="96"/>
  <c r="E42" i="38" s="1"/>
  <c r="G65" i="39" s="1"/>
  <c r="AJ24" i="89" s="1"/>
  <c r="D19" i="96"/>
  <c r="E19" i="96"/>
  <c r="E39" i="38" s="1"/>
  <c r="G62" i="39" s="1"/>
  <c r="AJ21" i="89" s="1"/>
  <c r="C19" i="96"/>
  <c r="C21" i="96"/>
  <c r="D21" i="96"/>
  <c r="E21" i="96"/>
  <c r="E41" i="38" s="1"/>
  <c r="G64" i="39" s="1"/>
  <c r="AJ23" i="89" s="1"/>
  <c r="H28" i="38"/>
  <c r="P51" i="39" s="1"/>
  <c r="H27" i="38"/>
  <c r="P50" i="39" s="1"/>
  <c r="H20" i="96"/>
  <c r="I20" i="96"/>
  <c r="I22" i="96"/>
  <c r="J22" i="96"/>
  <c r="E42" i="95" s="1"/>
  <c r="H28" i="95" s="1"/>
  <c r="P51" i="99" s="1"/>
  <c r="I21" i="96"/>
  <c r="J21" i="96"/>
  <c r="E41" i="95" s="1"/>
  <c r="I19" i="96"/>
  <c r="J19" i="96"/>
  <c r="E39" i="95" s="1"/>
  <c r="D3" i="96"/>
  <c r="H27" i="95" s="1"/>
  <c r="P50" i="99" s="1"/>
  <c r="E3" i="96"/>
  <c r="E23" i="38" s="1"/>
  <c r="H24" i="38"/>
  <c r="P47" i="39" s="1"/>
  <c r="H25" i="38"/>
  <c r="P48" i="39" s="1"/>
  <c r="E6" i="96"/>
  <c r="C6" i="96"/>
  <c r="D6" i="96"/>
  <c r="H23" i="38"/>
  <c r="C3" i="96"/>
  <c r="C5" i="96"/>
  <c r="D5" i="96"/>
  <c r="E5" i="96"/>
  <c r="C4" i="96"/>
  <c r="E4" i="96"/>
  <c r="D4" i="96"/>
  <c r="H26" i="38"/>
  <c r="C7" i="96"/>
  <c r="D7" i="96"/>
  <c r="E7" i="96"/>
  <c r="E27" i="38" s="1"/>
  <c r="G50" i="39" s="1"/>
  <c r="E21" i="93"/>
  <c r="E22" i="93" s="1"/>
  <c r="E23" i="93"/>
  <c r="C12" i="93"/>
  <c r="C13" i="93" s="1"/>
  <c r="K12" i="93"/>
  <c r="K13" i="93" s="1"/>
  <c r="B10" i="93"/>
  <c r="J8" i="93"/>
  <c r="J9" i="93" s="1"/>
  <c r="C4" i="93"/>
  <c r="C5" i="93" s="1"/>
  <c r="I4" i="93"/>
  <c r="I5" i="93" s="1"/>
  <c r="I21" i="93"/>
  <c r="I22" i="93" s="1"/>
  <c r="K4" i="93"/>
  <c r="C21" i="93"/>
  <c r="C22" i="93" s="1"/>
  <c r="B8" i="93"/>
  <c r="B9" i="93" s="1"/>
  <c r="I10" i="93"/>
  <c r="I11" i="93" s="1"/>
  <c r="F12" i="93"/>
  <c r="F13" i="93" s="1"/>
  <c r="B16" i="93"/>
  <c r="B17" i="93" s="1"/>
  <c r="K23" i="93"/>
  <c r="K24" i="93" s="1"/>
  <c r="E31" i="93"/>
  <c r="E32" i="93" s="1"/>
  <c r="J10" i="93"/>
  <c r="J11" i="93" s="1"/>
  <c r="J4" i="93"/>
  <c r="J5" i="93" s="1"/>
  <c r="H8" i="93"/>
  <c r="H9" i="93" s="1"/>
  <c r="H12" i="93"/>
  <c r="H13" i="93" s="1"/>
  <c r="I16" i="93"/>
  <c r="I17" i="93" s="1"/>
  <c r="K21" i="93"/>
  <c r="K22" i="93" s="1"/>
  <c r="B12" i="93"/>
  <c r="B13" i="93" s="1"/>
  <c r="L12" i="93"/>
  <c r="L13" i="93" s="1"/>
  <c r="C23" i="93"/>
  <c r="C24" i="93" s="1"/>
  <c r="D23" i="93"/>
  <c r="D24" i="93" s="1"/>
  <c r="H14" i="93"/>
  <c r="H15" i="93" s="1"/>
  <c r="I29" i="93"/>
  <c r="I30" i="93" s="1"/>
  <c r="K31" i="93"/>
  <c r="K32" i="93" s="1"/>
  <c r="D4" i="93"/>
  <c r="D5" i="93" s="1"/>
  <c r="L4" i="93"/>
  <c r="L5" i="93" s="1"/>
  <c r="L31" i="93"/>
  <c r="L32" i="93" s="1"/>
  <c r="E4" i="93"/>
  <c r="E5" i="93" s="1"/>
  <c r="B5" i="93"/>
  <c r="D10" i="93"/>
  <c r="D11" i="93" s="1"/>
  <c r="J29" i="93"/>
  <c r="J30" i="93" s="1"/>
  <c r="C10" i="93"/>
  <c r="C11" i="93" s="1"/>
  <c r="L10" i="93"/>
  <c r="L11" i="93" s="1"/>
  <c r="K29" i="93"/>
  <c r="K30" i="93" s="1"/>
  <c r="F4" i="93"/>
  <c r="F5" i="93" s="1"/>
  <c r="F10" i="93"/>
  <c r="F11" i="93" s="1"/>
  <c r="H16" i="93"/>
  <c r="H17" i="93" s="1"/>
  <c r="B29" i="93"/>
  <c r="B30" i="93" s="1"/>
  <c r="C31" i="93"/>
  <c r="C32" i="93" s="1"/>
  <c r="H4" i="93"/>
  <c r="H5" i="93" s="1"/>
  <c r="K5" i="93"/>
  <c r="H10" i="93"/>
  <c r="H11" i="93" s="1"/>
  <c r="J12" i="93"/>
  <c r="J13" i="93" s="1"/>
  <c r="J21" i="93"/>
  <c r="J22" i="93" s="1"/>
  <c r="E29" i="93"/>
  <c r="E30" i="93" s="1"/>
  <c r="E25" i="93"/>
  <c r="E33" i="93"/>
  <c r="E34" i="93" s="1"/>
  <c r="F25" i="93"/>
  <c r="F26" i="93" s="1"/>
  <c r="H27" i="93"/>
  <c r="H28" i="93" s="1"/>
  <c r="F33" i="93"/>
  <c r="F34" i="93" s="1"/>
  <c r="H35" i="93"/>
  <c r="H36" i="93" s="1"/>
  <c r="I27" i="93"/>
  <c r="I28" i="93" s="1"/>
  <c r="I35" i="93"/>
  <c r="I36" i="93" s="1"/>
  <c r="I6" i="93"/>
  <c r="I7" i="93" s="1"/>
  <c r="F7" i="93"/>
  <c r="C8" i="93"/>
  <c r="C9" i="93" s="1"/>
  <c r="K8" i="93"/>
  <c r="K9" i="93" s="1"/>
  <c r="I9" i="93"/>
  <c r="E10" i="93"/>
  <c r="E11" i="93" s="1"/>
  <c r="B11" i="93"/>
  <c r="K11" i="93"/>
  <c r="D13" i="93"/>
  <c r="I14" i="93"/>
  <c r="I15" i="93" s="1"/>
  <c r="F15" i="93"/>
  <c r="C16" i="93"/>
  <c r="C17" i="93" s="1"/>
  <c r="K16" i="93"/>
  <c r="K17" i="93" s="1"/>
  <c r="D21" i="93"/>
  <c r="D22" i="93" s="1"/>
  <c r="L21" i="93"/>
  <c r="L22" i="93" s="1"/>
  <c r="F23" i="93"/>
  <c r="F24" i="93" s="1"/>
  <c r="L24" i="93"/>
  <c r="H25" i="93"/>
  <c r="H26" i="93" s="1"/>
  <c r="E26" i="93"/>
  <c r="B27" i="93"/>
  <c r="B28" i="93" s="1"/>
  <c r="J27" i="93"/>
  <c r="J28" i="93" s="1"/>
  <c r="D29" i="93"/>
  <c r="D30" i="93" s="1"/>
  <c r="L29" i="93"/>
  <c r="L30" i="93" s="1"/>
  <c r="F31" i="93"/>
  <c r="F32" i="93" s="1"/>
  <c r="H33" i="93"/>
  <c r="B35" i="93"/>
  <c r="B36" i="93" s="1"/>
  <c r="J35" i="93"/>
  <c r="J36" i="93" s="1"/>
  <c r="H6" i="93"/>
  <c r="H7" i="93" s="1"/>
  <c r="D8" i="93"/>
  <c r="D9" i="93" s="1"/>
  <c r="L8" i="93"/>
  <c r="L9" i="93" s="1"/>
  <c r="B15" i="93"/>
  <c r="J14" i="93"/>
  <c r="J15" i="93" s="1"/>
  <c r="D16" i="93"/>
  <c r="D17" i="93" s="1"/>
  <c r="L16" i="93"/>
  <c r="L17" i="93" s="1"/>
  <c r="J17" i="93"/>
  <c r="I25" i="93"/>
  <c r="I26" i="93" s="1"/>
  <c r="C27" i="93"/>
  <c r="C28" i="93" s="1"/>
  <c r="K27" i="93"/>
  <c r="K28" i="93" s="1"/>
  <c r="D32" i="93"/>
  <c r="I33" i="93"/>
  <c r="I34" i="93" s="1"/>
  <c r="C35" i="93"/>
  <c r="C36" i="93" s="1"/>
  <c r="K35" i="93"/>
  <c r="K36" i="93" s="1"/>
  <c r="B6" i="93"/>
  <c r="B7" i="93" s="1"/>
  <c r="C6" i="93"/>
  <c r="C7" i="93" s="1"/>
  <c r="K6" i="93"/>
  <c r="K7" i="93" s="1"/>
  <c r="E8" i="93"/>
  <c r="E9" i="93" s="1"/>
  <c r="I12" i="93"/>
  <c r="I13" i="93" s="1"/>
  <c r="C14" i="93"/>
  <c r="C15" i="93" s="1"/>
  <c r="K14" i="93"/>
  <c r="K15" i="93" s="1"/>
  <c r="E16" i="93"/>
  <c r="E17" i="93" s="1"/>
  <c r="F21" i="93"/>
  <c r="F22" i="93" s="1"/>
  <c r="H23" i="93"/>
  <c r="H24" i="93" s="1"/>
  <c r="E24" i="93"/>
  <c r="B25" i="93"/>
  <c r="B26" i="93" s="1"/>
  <c r="J25" i="93"/>
  <c r="J26" i="93" s="1"/>
  <c r="D27" i="93"/>
  <c r="D28" i="93" s="1"/>
  <c r="L27" i="93"/>
  <c r="L28" i="93" s="1"/>
  <c r="F29" i="93"/>
  <c r="F30" i="93" s="1"/>
  <c r="C30" i="93"/>
  <c r="H31" i="93"/>
  <c r="H32" i="93" s="1"/>
  <c r="B33" i="93"/>
  <c r="B34" i="93" s="1"/>
  <c r="J33" i="93"/>
  <c r="J34" i="93" s="1"/>
  <c r="H34" i="93"/>
  <c r="D35" i="93"/>
  <c r="D36" i="93" s="1"/>
  <c r="L35" i="93"/>
  <c r="L36" i="93" s="1"/>
  <c r="J6" i="93"/>
  <c r="J7" i="93" s="1"/>
  <c r="D6" i="93"/>
  <c r="D7" i="93" s="1"/>
  <c r="L6" i="93"/>
  <c r="L7" i="93" s="1"/>
  <c r="F8" i="93"/>
  <c r="F9" i="93" s="1"/>
  <c r="D14" i="93"/>
  <c r="D15" i="93" s="1"/>
  <c r="L14" i="93"/>
  <c r="L15" i="93" s="1"/>
  <c r="F16" i="93"/>
  <c r="F17" i="93" s="1"/>
  <c r="I23" i="93"/>
  <c r="I24" i="93" s="1"/>
  <c r="C25" i="93"/>
  <c r="C26" i="93" s="1"/>
  <c r="K25" i="93"/>
  <c r="K26" i="93" s="1"/>
  <c r="E27" i="93"/>
  <c r="E28" i="93" s="1"/>
  <c r="I31" i="93"/>
  <c r="I32" i="93" s="1"/>
  <c r="C33" i="93"/>
  <c r="C34" i="93" s="1"/>
  <c r="K33" i="93"/>
  <c r="K34" i="93" s="1"/>
  <c r="E35" i="93"/>
  <c r="E36" i="93" s="1"/>
  <c r="E6" i="93"/>
  <c r="E7" i="93" s="1"/>
  <c r="E14" i="93"/>
  <c r="E15" i="93" s="1"/>
  <c r="H21" i="93"/>
  <c r="H22" i="93" s="1"/>
  <c r="B23" i="93"/>
  <c r="B24" i="93" s="1"/>
  <c r="J23" i="93"/>
  <c r="J24" i="93" s="1"/>
  <c r="D25" i="93"/>
  <c r="D26" i="93" s="1"/>
  <c r="L25" i="93"/>
  <c r="L26" i="93" s="1"/>
  <c r="F27" i="93"/>
  <c r="F28" i="93" s="1"/>
  <c r="H29" i="93"/>
  <c r="H30" i="93" s="1"/>
  <c r="B31" i="93"/>
  <c r="B32" i="93" s="1"/>
  <c r="J31" i="93"/>
  <c r="J32" i="93" s="1"/>
  <c r="D33" i="93"/>
  <c r="D34" i="93" s="1"/>
  <c r="L33" i="93"/>
  <c r="L34" i="93" s="1"/>
  <c r="F35" i="93"/>
  <c r="F36" i="93" s="1"/>
  <c r="H16" i="96" l="1"/>
  <c r="H36" i="95"/>
  <c r="P59" i="99" s="1"/>
  <c r="BG119" i="97"/>
  <c r="BG13" i="97"/>
  <c r="G62" i="99"/>
  <c r="BG66" i="97"/>
  <c r="H12" i="96"/>
  <c r="H32" i="95"/>
  <c r="P55" i="99" s="1"/>
  <c r="G64" i="99"/>
  <c r="BM119" i="97"/>
  <c r="BM66" i="97"/>
  <c r="BM13" i="97"/>
  <c r="J14" i="96"/>
  <c r="E34" i="95" s="1"/>
  <c r="H34" i="95"/>
  <c r="P57" i="99" s="1"/>
  <c r="B42" i="38"/>
  <c r="D65" i="39" s="1"/>
  <c r="AI24" i="89" s="1"/>
  <c r="G63" i="99"/>
  <c r="BJ119" i="97"/>
  <c r="BJ13" i="97"/>
  <c r="BJ66" i="97"/>
  <c r="I15" i="96"/>
  <c r="H35" i="95"/>
  <c r="P58" i="99" s="1"/>
  <c r="H13" i="96"/>
  <c r="H33" i="95"/>
  <c r="P56" i="99" s="1"/>
  <c r="B42" i="95"/>
  <c r="G65" i="99"/>
  <c r="BP66" i="97"/>
  <c r="BP119" i="97"/>
  <c r="BP13" i="97"/>
  <c r="I17" i="96"/>
  <c r="H37" i="95"/>
  <c r="P60" i="99" s="1"/>
  <c r="B40" i="95"/>
  <c r="J18" i="96"/>
  <c r="E38" i="95" s="1"/>
  <c r="H38" i="95"/>
  <c r="P61" i="99" s="1"/>
  <c r="B39" i="95"/>
  <c r="H9" i="96"/>
  <c r="H29" i="95"/>
  <c r="P52" i="99" s="1"/>
  <c r="J10" i="96"/>
  <c r="E30" i="95" s="1"/>
  <c r="H30" i="95"/>
  <c r="P53" i="99" s="1"/>
  <c r="H11" i="96"/>
  <c r="H31" i="95"/>
  <c r="P54" i="99" s="1"/>
  <c r="B41" i="95"/>
  <c r="B41" i="38"/>
  <c r="D64" i="39" s="1"/>
  <c r="AI23" i="89" s="1"/>
  <c r="B40" i="38"/>
  <c r="D63" i="39" s="1"/>
  <c r="AI22" i="89" s="1"/>
  <c r="B39" i="38"/>
  <c r="D62" i="39" s="1"/>
  <c r="AI21" i="89" s="1"/>
  <c r="B38" i="38"/>
  <c r="D61" i="39" s="1"/>
  <c r="AI20" i="89" s="1"/>
  <c r="B37" i="38"/>
  <c r="D60" i="39" s="1"/>
  <c r="AI19" i="89" s="1"/>
  <c r="B36" i="38"/>
  <c r="D59" i="39" s="1"/>
  <c r="AI18" i="89" s="1"/>
  <c r="B35" i="38"/>
  <c r="D58" i="39" s="1"/>
  <c r="AI17" i="89" s="1"/>
  <c r="B32" i="38"/>
  <c r="D55" i="39" s="1"/>
  <c r="AI14" i="89" s="1"/>
  <c r="I14" i="96"/>
  <c r="B34" i="38"/>
  <c r="D57" i="39" s="1"/>
  <c r="AI16" i="89" s="1"/>
  <c r="B33" i="38"/>
  <c r="D56" i="39" s="1"/>
  <c r="AI15" i="89" s="1"/>
  <c r="I16" i="96"/>
  <c r="B31" i="38"/>
  <c r="D54" i="39" s="1"/>
  <c r="AI13" i="89" s="1"/>
  <c r="H14" i="96"/>
  <c r="B28" i="38"/>
  <c r="D51" i="39" s="1"/>
  <c r="B30" i="38"/>
  <c r="D53" i="39" s="1"/>
  <c r="AI12" i="89" s="1"/>
  <c r="H17" i="96"/>
  <c r="J16" i="96"/>
  <c r="E36" i="95" s="1"/>
  <c r="B29" i="38"/>
  <c r="D52" i="39" s="1"/>
  <c r="AI11" i="89" s="1"/>
  <c r="J17" i="96"/>
  <c r="E37" i="95" s="1"/>
  <c r="I13" i="96"/>
  <c r="H18" i="96"/>
  <c r="I18" i="96"/>
  <c r="J13" i="96"/>
  <c r="E33" i="95" s="1"/>
  <c r="J15" i="96"/>
  <c r="E35" i="95" s="1"/>
  <c r="H15" i="96"/>
  <c r="B27" i="38"/>
  <c r="D50" i="39" s="1"/>
  <c r="E25" i="38"/>
  <c r="G48" i="39" s="1"/>
  <c r="E24" i="38"/>
  <c r="G47" i="39" s="1"/>
  <c r="I12" i="96"/>
  <c r="J12" i="96"/>
  <c r="E32" i="95" s="1"/>
  <c r="I10" i="96"/>
  <c r="I11" i="96"/>
  <c r="J11" i="96"/>
  <c r="E31" i="95" s="1"/>
  <c r="J9" i="96"/>
  <c r="E29" i="95" s="1"/>
  <c r="I9" i="96"/>
  <c r="H10" i="96"/>
  <c r="I8" i="96"/>
  <c r="J8" i="96"/>
  <c r="E28" i="95" s="1"/>
  <c r="V13" i="97" s="1"/>
  <c r="H8" i="96"/>
  <c r="H7" i="96"/>
  <c r="I7" i="96"/>
  <c r="J7" i="96"/>
  <c r="E27" i="95" s="1"/>
  <c r="Q119" i="97" s="1"/>
  <c r="I6" i="96"/>
  <c r="H26" i="95"/>
  <c r="P49" i="99" s="1"/>
  <c r="I5" i="96"/>
  <c r="H25" i="95"/>
  <c r="P48" i="99" s="1"/>
  <c r="H6" i="96"/>
  <c r="J6" i="96"/>
  <c r="E26" i="95" s="1"/>
  <c r="H5" i="96"/>
  <c r="J5" i="96"/>
  <c r="E25" i="95" s="1"/>
  <c r="J3" i="96"/>
  <c r="E23" i="95" s="1"/>
  <c r="G46" i="99" s="1"/>
  <c r="H3" i="96"/>
  <c r="I3" i="96"/>
  <c r="H23" i="95"/>
  <c r="P46" i="99" s="1"/>
  <c r="H24" i="95"/>
  <c r="P47" i="99" s="1"/>
  <c r="J4" i="96"/>
  <c r="E24" i="95" s="1"/>
  <c r="G47" i="99" s="1"/>
  <c r="I4" i="96"/>
  <c r="H4" i="96"/>
  <c r="P46" i="39"/>
  <c r="P49" i="39"/>
  <c r="G46" i="39"/>
  <c r="B25" i="38"/>
  <c r="B24" i="38"/>
  <c r="E26" i="38"/>
  <c r="B26" i="38"/>
  <c r="B23" i="38"/>
  <c r="G137" i="86"/>
  <c r="G134" i="86"/>
  <c r="G131" i="86"/>
  <c r="G128" i="86"/>
  <c r="G125" i="86"/>
  <c r="G122" i="86"/>
  <c r="J137" i="86"/>
  <c r="J134" i="86"/>
  <c r="J131" i="86"/>
  <c r="J128" i="86"/>
  <c r="J125" i="86"/>
  <c r="J122" i="86"/>
  <c r="M137" i="86"/>
  <c r="M134" i="86"/>
  <c r="M131" i="86"/>
  <c r="M128" i="86"/>
  <c r="M125" i="86"/>
  <c r="M122" i="86"/>
  <c r="P137" i="86"/>
  <c r="P134" i="86"/>
  <c r="P131" i="86"/>
  <c r="P128" i="86"/>
  <c r="P125" i="86"/>
  <c r="P122" i="86"/>
  <c r="S137" i="86"/>
  <c r="S134" i="86"/>
  <c r="S131" i="86"/>
  <c r="S128" i="86"/>
  <c r="S125" i="86"/>
  <c r="S122" i="86"/>
  <c r="X137" i="86"/>
  <c r="X134" i="86"/>
  <c r="X131" i="86"/>
  <c r="X128" i="86"/>
  <c r="X125" i="86"/>
  <c r="X122" i="86"/>
  <c r="AA137" i="86"/>
  <c r="AA134" i="86"/>
  <c r="AA131" i="86"/>
  <c r="AA128" i="86"/>
  <c r="AA125" i="86"/>
  <c r="AA122" i="86"/>
  <c r="AD137" i="86"/>
  <c r="AD134" i="86"/>
  <c r="AD131" i="86"/>
  <c r="AD128" i="86"/>
  <c r="AD125" i="86"/>
  <c r="AD122" i="86"/>
  <c r="AG137" i="86"/>
  <c r="AG134" i="86"/>
  <c r="AG131" i="86"/>
  <c r="AG128" i="86"/>
  <c r="AG125" i="86"/>
  <c r="AG122" i="86"/>
  <c r="AJ137" i="86"/>
  <c r="AJ134" i="86"/>
  <c r="AJ131" i="86"/>
  <c r="AJ128" i="86"/>
  <c r="AJ125" i="86"/>
  <c r="AJ122" i="86"/>
  <c r="AO137" i="86"/>
  <c r="AO134" i="86"/>
  <c r="AO131" i="86"/>
  <c r="AO128" i="86"/>
  <c r="AO125" i="86"/>
  <c r="AO122" i="86"/>
  <c r="AR137" i="86"/>
  <c r="AR134" i="86"/>
  <c r="AR131" i="86"/>
  <c r="AR128" i="86"/>
  <c r="AR125" i="86"/>
  <c r="AR122" i="86"/>
  <c r="AU137" i="86"/>
  <c r="AU134" i="86"/>
  <c r="AU131" i="86"/>
  <c r="AU128" i="86"/>
  <c r="AU125" i="86"/>
  <c r="AU122" i="86"/>
  <c r="AX137" i="86"/>
  <c r="AX134" i="86"/>
  <c r="AX131" i="86"/>
  <c r="AX128" i="86"/>
  <c r="AX125" i="86"/>
  <c r="AX122" i="86"/>
  <c r="BA137" i="86"/>
  <c r="BA134" i="86"/>
  <c r="BA131" i="86"/>
  <c r="BA128" i="86"/>
  <c r="BA125" i="86"/>
  <c r="BA122" i="86"/>
  <c r="BF137" i="86"/>
  <c r="BF134" i="86"/>
  <c r="BF131" i="86"/>
  <c r="BF128" i="86"/>
  <c r="BF125" i="86"/>
  <c r="BF122" i="86"/>
  <c r="BI137" i="86"/>
  <c r="BI134" i="86"/>
  <c r="BI131" i="86"/>
  <c r="BI128" i="86"/>
  <c r="BI125" i="86"/>
  <c r="BI122" i="86"/>
  <c r="BL137" i="86"/>
  <c r="BL134" i="86"/>
  <c r="BL131" i="86"/>
  <c r="BL128" i="86"/>
  <c r="BL125" i="86"/>
  <c r="BL122" i="86"/>
  <c r="BO137" i="86"/>
  <c r="BO134" i="86"/>
  <c r="BO131" i="86"/>
  <c r="BO128" i="86"/>
  <c r="BO125" i="86"/>
  <c r="BO122" i="86"/>
  <c r="BR137" i="86"/>
  <c r="BR134" i="86"/>
  <c r="BR131" i="86"/>
  <c r="BR128" i="86"/>
  <c r="BR125" i="86"/>
  <c r="BR122" i="86"/>
  <c r="BR84" i="86"/>
  <c r="BR81" i="86"/>
  <c r="BR78" i="86"/>
  <c r="BR75" i="86"/>
  <c r="BR72" i="86"/>
  <c r="BR69" i="86"/>
  <c r="BO84" i="86"/>
  <c r="BO81" i="86"/>
  <c r="BO78" i="86"/>
  <c r="BO75" i="86"/>
  <c r="BO72" i="86"/>
  <c r="BO69" i="86"/>
  <c r="BL84" i="86"/>
  <c r="BL81" i="86"/>
  <c r="BL78" i="86"/>
  <c r="BL75" i="86"/>
  <c r="BL72" i="86"/>
  <c r="BL69" i="86"/>
  <c r="BI84" i="86"/>
  <c r="BI81" i="86"/>
  <c r="BI78" i="86"/>
  <c r="BI75" i="86"/>
  <c r="BI72" i="86"/>
  <c r="BI69" i="86"/>
  <c r="BF84" i="86"/>
  <c r="BF81" i="86"/>
  <c r="BF78" i="86"/>
  <c r="BF75" i="86"/>
  <c r="BF72" i="86"/>
  <c r="BF69" i="86"/>
  <c r="BA84" i="86"/>
  <c r="BA81" i="86"/>
  <c r="BA78" i="86"/>
  <c r="BA75" i="86"/>
  <c r="BA72" i="86"/>
  <c r="BA69" i="86"/>
  <c r="AX84" i="86"/>
  <c r="AX81" i="86"/>
  <c r="AX78" i="86"/>
  <c r="AX75" i="86"/>
  <c r="AX72" i="86"/>
  <c r="AX69" i="86"/>
  <c r="AU84" i="86"/>
  <c r="AU81" i="86"/>
  <c r="AU78" i="86"/>
  <c r="AU75" i="86"/>
  <c r="AU72" i="86"/>
  <c r="AU69" i="86"/>
  <c r="AR84" i="86"/>
  <c r="AR81" i="86"/>
  <c r="AR78" i="86"/>
  <c r="AR75" i="86"/>
  <c r="AR72" i="86"/>
  <c r="AR69" i="86"/>
  <c r="AO84" i="86"/>
  <c r="AO81" i="86"/>
  <c r="AO78" i="86"/>
  <c r="AO75" i="86"/>
  <c r="AO72" i="86"/>
  <c r="AO69" i="86"/>
  <c r="AJ84" i="86"/>
  <c r="AJ81" i="86"/>
  <c r="AJ78" i="86"/>
  <c r="AJ75" i="86"/>
  <c r="AJ72" i="86"/>
  <c r="AJ69" i="86"/>
  <c r="AG84" i="86"/>
  <c r="AG81" i="86"/>
  <c r="AG78" i="86"/>
  <c r="AG75" i="86"/>
  <c r="AG72" i="86"/>
  <c r="AG69" i="86"/>
  <c r="AD84" i="86"/>
  <c r="AD81" i="86"/>
  <c r="AD78" i="86"/>
  <c r="AD75" i="86"/>
  <c r="AD72" i="86"/>
  <c r="AD69" i="86"/>
  <c r="AA84" i="86"/>
  <c r="AA81" i="86"/>
  <c r="AA78" i="86"/>
  <c r="AA75" i="86"/>
  <c r="AA72" i="86"/>
  <c r="AA69" i="86"/>
  <c r="X84" i="86"/>
  <c r="X81" i="86"/>
  <c r="X78" i="86"/>
  <c r="X75" i="86"/>
  <c r="X72" i="86"/>
  <c r="X69" i="86"/>
  <c r="S84" i="86"/>
  <c r="S81" i="86"/>
  <c r="S78" i="86"/>
  <c r="S75" i="86"/>
  <c r="S72" i="86"/>
  <c r="S69" i="86"/>
  <c r="P84" i="86"/>
  <c r="P81" i="86"/>
  <c r="P78" i="86"/>
  <c r="P75" i="86"/>
  <c r="P72" i="86"/>
  <c r="P69" i="86"/>
  <c r="M84" i="86"/>
  <c r="M81" i="86"/>
  <c r="M78" i="86"/>
  <c r="M75" i="86"/>
  <c r="M72" i="86"/>
  <c r="M69" i="86"/>
  <c r="J84" i="86"/>
  <c r="J81" i="86"/>
  <c r="J78" i="86"/>
  <c r="J75" i="86"/>
  <c r="J72" i="86"/>
  <c r="J69" i="86"/>
  <c r="G84" i="86"/>
  <c r="G81" i="86"/>
  <c r="G78" i="86"/>
  <c r="G75" i="86"/>
  <c r="G72" i="86"/>
  <c r="G69" i="86"/>
  <c r="BR31" i="86"/>
  <c r="BR28" i="86"/>
  <c r="BR25" i="86"/>
  <c r="BR22" i="86"/>
  <c r="BR19" i="86"/>
  <c r="BR16" i="86"/>
  <c r="BO31" i="86"/>
  <c r="BO28" i="86"/>
  <c r="BO25" i="86"/>
  <c r="BO22" i="86"/>
  <c r="BO19" i="86"/>
  <c r="BO16" i="86"/>
  <c r="BL31" i="86"/>
  <c r="BL28" i="86"/>
  <c r="BL25" i="86"/>
  <c r="BL22" i="86"/>
  <c r="BL19" i="86"/>
  <c r="BL16" i="86"/>
  <c r="BI31" i="86"/>
  <c r="BI28" i="86"/>
  <c r="BI25" i="86"/>
  <c r="BI22" i="86"/>
  <c r="BI19" i="86"/>
  <c r="BI16" i="86"/>
  <c r="BF31" i="86"/>
  <c r="BF28" i="86"/>
  <c r="BF25" i="86"/>
  <c r="BF22" i="86"/>
  <c r="BF19" i="86"/>
  <c r="BF16" i="86"/>
  <c r="BA31" i="86"/>
  <c r="BA28" i="86"/>
  <c r="BA25" i="86"/>
  <c r="BA22" i="86"/>
  <c r="BA19" i="86"/>
  <c r="BA16" i="86"/>
  <c r="AX31" i="86"/>
  <c r="AX28" i="86"/>
  <c r="AX25" i="86"/>
  <c r="AX22" i="86"/>
  <c r="AX19" i="86"/>
  <c r="AX16" i="86"/>
  <c r="AU31" i="86"/>
  <c r="AU28" i="86"/>
  <c r="AU25" i="86"/>
  <c r="AU22" i="86"/>
  <c r="AU19" i="86"/>
  <c r="AU16" i="86"/>
  <c r="AR31" i="86"/>
  <c r="AR28" i="86"/>
  <c r="AR25" i="86"/>
  <c r="AR22" i="86"/>
  <c r="AR19" i="86"/>
  <c r="AR16" i="86"/>
  <c r="AO31" i="86"/>
  <c r="AO28" i="86"/>
  <c r="AO25" i="86"/>
  <c r="AO22" i="86"/>
  <c r="AO19" i="86"/>
  <c r="AO16" i="86"/>
  <c r="AJ31" i="86"/>
  <c r="AJ28" i="86"/>
  <c r="AJ25" i="86"/>
  <c r="AJ22" i="86"/>
  <c r="AJ19" i="86"/>
  <c r="AJ16" i="86"/>
  <c r="AG31" i="86"/>
  <c r="AG28" i="86"/>
  <c r="AG25" i="86"/>
  <c r="AG22" i="86"/>
  <c r="AG19" i="86"/>
  <c r="AG16" i="86"/>
  <c r="AD31" i="86"/>
  <c r="AD28" i="86"/>
  <c r="AD25" i="86"/>
  <c r="AD22" i="86"/>
  <c r="AD19" i="86"/>
  <c r="AD16" i="86"/>
  <c r="AA31" i="86"/>
  <c r="AA28" i="86"/>
  <c r="AA25" i="86"/>
  <c r="AA22" i="86"/>
  <c r="AA19" i="86"/>
  <c r="AA16" i="86"/>
  <c r="X31" i="86"/>
  <c r="X28" i="86"/>
  <c r="X25" i="86"/>
  <c r="X22" i="86"/>
  <c r="X19" i="86"/>
  <c r="X16" i="86"/>
  <c r="S31" i="86"/>
  <c r="S28" i="86"/>
  <c r="S25" i="86"/>
  <c r="S22" i="86"/>
  <c r="S19" i="86"/>
  <c r="S16" i="86"/>
  <c r="P31" i="86"/>
  <c r="P28" i="86"/>
  <c r="P25" i="86"/>
  <c r="P22" i="86"/>
  <c r="P19" i="86"/>
  <c r="P16" i="86"/>
  <c r="M31" i="86"/>
  <c r="M28" i="86"/>
  <c r="M25" i="86"/>
  <c r="M22" i="86"/>
  <c r="M19" i="86"/>
  <c r="M16" i="86"/>
  <c r="J31" i="86"/>
  <c r="J28" i="86"/>
  <c r="J25" i="86"/>
  <c r="J22" i="86"/>
  <c r="J19" i="86"/>
  <c r="J16" i="86"/>
  <c r="B37" i="95" l="1"/>
  <c r="AY118" i="97" s="1"/>
  <c r="B38" i="95"/>
  <c r="N38" i="95" s="1"/>
  <c r="B30" i="95"/>
  <c r="AB118" i="97" s="1"/>
  <c r="B35" i="95"/>
  <c r="AS118" i="97" s="1"/>
  <c r="B31" i="95"/>
  <c r="D54" i="99" s="1"/>
  <c r="B34" i="95"/>
  <c r="D57" i="99" s="1"/>
  <c r="D65" i="99"/>
  <c r="BP118" i="97"/>
  <c r="BP12" i="97"/>
  <c r="BP65" i="97"/>
  <c r="N42" i="95"/>
  <c r="G55" i="99"/>
  <c r="AH119" i="97"/>
  <c r="AH66" i="97"/>
  <c r="AH13" i="97"/>
  <c r="G59" i="99"/>
  <c r="AV119" i="97"/>
  <c r="AV13" i="97"/>
  <c r="AV66" i="97"/>
  <c r="B29" i="95"/>
  <c r="BG12" i="97"/>
  <c r="D62" i="99"/>
  <c r="BG65" i="97"/>
  <c r="N39" i="95"/>
  <c r="BG118" i="97"/>
  <c r="BD66" i="97"/>
  <c r="BD119" i="97"/>
  <c r="G61" i="99"/>
  <c r="BD13" i="97"/>
  <c r="D63" i="99"/>
  <c r="BJ118" i="97"/>
  <c r="BJ65" i="97"/>
  <c r="N40" i="95"/>
  <c r="BJ12" i="97"/>
  <c r="B32" i="95"/>
  <c r="B33" i="95"/>
  <c r="G58" i="99"/>
  <c r="AS13" i="97"/>
  <c r="AS66" i="97"/>
  <c r="AS119" i="97"/>
  <c r="G56" i="99"/>
  <c r="AM66" i="97"/>
  <c r="AM13" i="97"/>
  <c r="AM119" i="97"/>
  <c r="BM118" i="97"/>
  <c r="D64" i="99"/>
  <c r="N41" i="95"/>
  <c r="BM65" i="97"/>
  <c r="BM12" i="97"/>
  <c r="G52" i="99"/>
  <c r="Y13" i="97"/>
  <c r="Y66" i="97"/>
  <c r="Y119" i="97"/>
  <c r="G54" i="99"/>
  <c r="AE13" i="97"/>
  <c r="AE119" i="97"/>
  <c r="AE66" i="97"/>
  <c r="AY119" i="97"/>
  <c r="G60" i="99"/>
  <c r="AY13" i="97"/>
  <c r="AY66" i="97"/>
  <c r="G53" i="99"/>
  <c r="AB13" i="97"/>
  <c r="AB66" i="97"/>
  <c r="AB119" i="97"/>
  <c r="AP13" i="97"/>
  <c r="G57" i="99"/>
  <c r="AP66" i="97"/>
  <c r="AP119" i="97"/>
  <c r="B36" i="95"/>
  <c r="B28" i="95"/>
  <c r="V12" i="97" s="1"/>
  <c r="V119" i="97"/>
  <c r="G51" i="99"/>
  <c r="AJ10" i="89" s="1"/>
  <c r="V66" i="97"/>
  <c r="AJ5" i="89"/>
  <c r="AJ6" i="89"/>
  <c r="B27" i="95"/>
  <c r="Q118" i="97" s="1"/>
  <c r="G50" i="99"/>
  <c r="AJ9" i="89" s="1"/>
  <c r="Q13" i="97"/>
  <c r="Q66" i="97"/>
  <c r="B26" i="95"/>
  <c r="N26" i="95" s="1"/>
  <c r="B25" i="95"/>
  <c r="D48" i="99" s="1"/>
  <c r="G49" i="99"/>
  <c r="N66" i="97"/>
  <c r="N13" i="97"/>
  <c r="N119" i="97"/>
  <c r="K119" i="97"/>
  <c r="K66" i="97"/>
  <c r="K13" i="97"/>
  <c r="G48" i="99"/>
  <c r="AJ7" i="89" s="1"/>
  <c r="B24" i="95"/>
  <c r="H118" i="97" s="1"/>
  <c r="B23" i="95"/>
  <c r="D46" i="99" s="1"/>
  <c r="H119" i="97"/>
  <c r="H13" i="97"/>
  <c r="H66" i="97"/>
  <c r="E119" i="97"/>
  <c r="E13" i="97"/>
  <c r="E66" i="97"/>
  <c r="G49" i="39"/>
  <c r="AJ8" i="89" s="1"/>
  <c r="D47" i="39"/>
  <c r="D48" i="39"/>
  <c r="D49" i="39"/>
  <c r="D46" i="39"/>
  <c r="N23" i="38"/>
  <c r="BI36" i="86"/>
  <c r="S89" i="86"/>
  <c r="AU89" i="86"/>
  <c r="BR142" i="86"/>
  <c r="BF142" i="86"/>
  <c r="AR142" i="86"/>
  <c r="AD142" i="86"/>
  <c r="AG36" i="86"/>
  <c r="AU36" i="86"/>
  <c r="AG89" i="86"/>
  <c r="S36" i="86"/>
  <c r="BI89" i="86"/>
  <c r="P142" i="86"/>
  <c r="AR36" i="86"/>
  <c r="BF36" i="86"/>
  <c r="P89" i="86"/>
  <c r="AD89" i="86"/>
  <c r="AR89" i="86"/>
  <c r="BF89" i="86"/>
  <c r="BR89" i="86"/>
  <c r="BI142" i="86"/>
  <c r="AU142" i="86"/>
  <c r="AG142" i="86"/>
  <c r="S142" i="86"/>
  <c r="G142" i="86"/>
  <c r="AD36" i="86"/>
  <c r="P36" i="86"/>
  <c r="M36" i="86"/>
  <c r="AA36" i="86"/>
  <c r="AO36" i="86"/>
  <c r="BA36" i="86"/>
  <c r="BO36" i="86"/>
  <c r="M89" i="86"/>
  <c r="AA89" i="86"/>
  <c r="AO89" i="86"/>
  <c r="BA89" i="86"/>
  <c r="BO89" i="86"/>
  <c r="BL142" i="86"/>
  <c r="AX142" i="86"/>
  <c r="AJ142" i="86"/>
  <c r="X142" i="86"/>
  <c r="J142" i="86"/>
  <c r="AJ36" i="86"/>
  <c r="J89" i="86"/>
  <c r="X89" i="86"/>
  <c r="AJ89" i="86"/>
  <c r="AX89" i="86"/>
  <c r="BL89" i="86"/>
  <c r="BO142" i="86"/>
  <c r="BA142" i="86"/>
  <c r="AO142" i="86"/>
  <c r="AA142" i="86"/>
  <c r="M142" i="86"/>
  <c r="J36" i="86"/>
  <c r="X36" i="86"/>
  <c r="AX36" i="86"/>
  <c r="BL36" i="86"/>
  <c r="G89" i="86"/>
  <c r="BR36" i="86"/>
  <c r="I112" i="86"/>
  <c r="AQ112" i="86" s="1"/>
  <c r="I59" i="86"/>
  <c r="Z59" i="86" s="1"/>
  <c r="I6" i="86"/>
  <c r="J106" i="86"/>
  <c r="BI106" i="86" s="1"/>
  <c r="J159" i="86"/>
  <c r="AA159" i="86" s="1"/>
  <c r="BP119" i="86"/>
  <c r="BM119" i="86"/>
  <c r="BJ119" i="86"/>
  <c r="BG119" i="86"/>
  <c r="BD119" i="86"/>
  <c r="AY119" i="86"/>
  <c r="AV119" i="86"/>
  <c r="AS119" i="86"/>
  <c r="AP119" i="86"/>
  <c r="AM119" i="86"/>
  <c r="AH119" i="86"/>
  <c r="AE119" i="86"/>
  <c r="AB119" i="86"/>
  <c r="Y119" i="86"/>
  <c r="V119" i="86"/>
  <c r="Q119" i="86"/>
  <c r="N119" i="86"/>
  <c r="K119" i="86"/>
  <c r="H119" i="86"/>
  <c r="E119" i="86"/>
  <c r="BV118" i="86"/>
  <c r="BP118" i="86"/>
  <c r="BM118" i="86"/>
  <c r="BJ118" i="86"/>
  <c r="BG118" i="86"/>
  <c r="BD118" i="86"/>
  <c r="AY118" i="86"/>
  <c r="AV118" i="86"/>
  <c r="AS118" i="86"/>
  <c r="AP118" i="86"/>
  <c r="AM118" i="86"/>
  <c r="AH118" i="86"/>
  <c r="AE118" i="86"/>
  <c r="AB118" i="86"/>
  <c r="Y118" i="86"/>
  <c r="V118" i="86"/>
  <c r="Q118" i="86"/>
  <c r="N118" i="86"/>
  <c r="K118" i="86"/>
  <c r="H118" i="86"/>
  <c r="E118" i="86"/>
  <c r="BP66" i="86"/>
  <c r="BM66" i="86"/>
  <c r="BJ66" i="86"/>
  <c r="BG66" i="86"/>
  <c r="BD66" i="86"/>
  <c r="AY66" i="86"/>
  <c r="AV66" i="86"/>
  <c r="AS66" i="86"/>
  <c r="AP66" i="86"/>
  <c r="AM66" i="86"/>
  <c r="AH66" i="86"/>
  <c r="AE66" i="86"/>
  <c r="AB66" i="86"/>
  <c r="Y66" i="86"/>
  <c r="V66" i="86"/>
  <c r="Q66" i="86"/>
  <c r="N66" i="86"/>
  <c r="K66" i="86"/>
  <c r="H66" i="86"/>
  <c r="E66" i="86"/>
  <c r="BV65" i="86"/>
  <c r="BP65" i="86"/>
  <c r="BM65" i="86"/>
  <c r="BJ65" i="86"/>
  <c r="BG65" i="86"/>
  <c r="BD65" i="86"/>
  <c r="AY65" i="86"/>
  <c r="AV65" i="86"/>
  <c r="AS65" i="86"/>
  <c r="AP65" i="86"/>
  <c r="AM65" i="86"/>
  <c r="AH65" i="86"/>
  <c r="AE65" i="86"/>
  <c r="AB65" i="86"/>
  <c r="Y65" i="86"/>
  <c r="V65" i="86"/>
  <c r="Q65" i="86"/>
  <c r="N65" i="86"/>
  <c r="K65" i="86"/>
  <c r="H65" i="86"/>
  <c r="E65" i="86"/>
  <c r="BB111" i="86"/>
  <c r="AK111" i="86"/>
  <c r="T111" i="86"/>
  <c r="C111" i="86"/>
  <c r="BB110" i="86"/>
  <c r="AK110" i="86"/>
  <c r="T110" i="86"/>
  <c r="C110" i="86"/>
  <c r="BB109" i="86"/>
  <c r="AK109" i="86"/>
  <c r="T109" i="86"/>
  <c r="C109" i="86"/>
  <c r="BB58" i="86"/>
  <c r="AK58" i="86"/>
  <c r="T58" i="86"/>
  <c r="C58" i="86"/>
  <c r="BB57" i="86"/>
  <c r="AK57" i="86"/>
  <c r="T57" i="86"/>
  <c r="C57" i="86"/>
  <c r="BB56" i="86"/>
  <c r="AK56" i="86"/>
  <c r="T56" i="86"/>
  <c r="C56" i="86"/>
  <c r="F156" i="86"/>
  <c r="F153" i="86"/>
  <c r="E153" i="86"/>
  <c r="BP149" i="86"/>
  <c r="BM149" i="86"/>
  <c r="BJ149" i="86"/>
  <c r="BG149" i="86"/>
  <c r="BD149" i="86"/>
  <c r="AY149" i="86"/>
  <c r="AV149" i="86"/>
  <c r="AS149" i="86"/>
  <c r="AP149" i="86"/>
  <c r="AM149" i="86"/>
  <c r="AH149" i="86"/>
  <c r="AE149" i="86"/>
  <c r="AB149" i="86"/>
  <c r="Y149" i="86"/>
  <c r="V149" i="86"/>
  <c r="Q149" i="86"/>
  <c r="N149" i="86"/>
  <c r="K149" i="86"/>
  <c r="H149" i="86"/>
  <c r="E149" i="86"/>
  <c r="BP145" i="86"/>
  <c r="BM145" i="86"/>
  <c r="BJ145" i="86"/>
  <c r="BG145" i="86"/>
  <c r="BD145" i="86"/>
  <c r="AY145" i="86"/>
  <c r="AV145" i="86"/>
  <c r="AS145" i="86"/>
  <c r="AP145" i="86"/>
  <c r="AM145" i="86"/>
  <c r="AH145" i="86"/>
  <c r="AE145" i="86"/>
  <c r="AB145" i="86"/>
  <c r="Y145" i="86"/>
  <c r="V145" i="86"/>
  <c r="Q145" i="86"/>
  <c r="N145" i="86"/>
  <c r="K145" i="86"/>
  <c r="H145" i="86"/>
  <c r="E145" i="86"/>
  <c r="BV136" i="86"/>
  <c r="BV133" i="86"/>
  <c r="BV130" i="86"/>
  <c r="BV127" i="86"/>
  <c r="BR120" i="86"/>
  <c r="BP120" i="86"/>
  <c r="BO120" i="86"/>
  <c r="BM120" i="86"/>
  <c r="BL120" i="86"/>
  <c r="BJ120" i="86"/>
  <c r="BI120" i="86"/>
  <c r="BG120" i="86"/>
  <c r="BF120" i="86"/>
  <c r="BD120" i="86"/>
  <c r="BA120" i="86"/>
  <c r="AY120" i="86"/>
  <c r="AX120" i="86"/>
  <c r="AV120" i="86"/>
  <c r="AU120" i="86"/>
  <c r="AS120" i="86"/>
  <c r="AR120" i="86"/>
  <c r="AP120" i="86"/>
  <c r="AO120" i="86"/>
  <c r="AM120" i="86"/>
  <c r="AJ120" i="86"/>
  <c r="AH120" i="86"/>
  <c r="AG120" i="86"/>
  <c r="AE120" i="86"/>
  <c r="AD120" i="86"/>
  <c r="AB120" i="86"/>
  <c r="AA120" i="86"/>
  <c r="Y120" i="86"/>
  <c r="X120" i="86"/>
  <c r="V120" i="86"/>
  <c r="S120" i="86"/>
  <c r="Q120" i="86"/>
  <c r="P120" i="86"/>
  <c r="N120" i="86"/>
  <c r="M120" i="86"/>
  <c r="K120" i="86"/>
  <c r="J120" i="86"/>
  <c r="H120" i="86"/>
  <c r="G120" i="86"/>
  <c r="E120" i="86"/>
  <c r="BP117" i="86"/>
  <c r="BM117" i="86"/>
  <c r="BJ117" i="86"/>
  <c r="BG117" i="86"/>
  <c r="BD117" i="86"/>
  <c r="AY117" i="86"/>
  <c r="AV117" i="86"/>
  <c r="AS117" i="86"/>
  <c r="AP117" i="86"/>
  <c r="AM117" i="86"/>
  <c r="AH117" i="86"/>
  <c r="AE117" i="86"/>
  <c r="AB117" i="86"/>
  <c r="Y117" i="86"/>
  <c r="V117" i="86"/>
  <c r="Q117" i="86"/>
  <c r="N117" i="86"/>
  <c r="K117" i="86"/>
  <c r="H117" i="86"/>
  <c r="E117" i="86"/>
  <c r="B107" i="86"/>
  <c r="F103" i="86"/>
  <c r="F100" i="86"/>
  <c r="E100" i="86"/>
  <c r="BP96" i="86"/>
  <c r="BM96" i="86"/>
  <c r="BJ96" i="86"/>
  <c r="BG96" i="86"/>
  <c r="BD96" i="86"/>
  <c r="AY96" i="86"/>
  <c r="AV96" i="86"/>
  <c r="AS96" i="86"/>
  <c r="AP96" i="86"/>
  <c r="AM96" i="86"/>
  <c r="AH96" i="86"/>
  <c r="AE96" i="86"/>
  <c r="AB96" i="86"/>
  <c r="Y96" i="86"/>
  <c r="V96" i="86"/>
  <c r="Q96" i="86"/>
  <c r="N96" i="86"/>
  <c r="K96" i="86"/>
  <c r="H96" i="86"/>
  <c r="E96" i="86"/>
  <c r="BP92" i="86"/>
  <c r="BM92" i="86"/>
  <c r="BJ92" i="86"/>
  <c r="BG92" i="86"/>
  <c r="BD92" i="86"/>
  <c r="AY92" i="86"/>
  <c r="AV92" i="86"/>
  <c r="AS92" i="86"/>
  <c r="AP92" i="86"/>
  <c r="AM92" i="86"/>
  <c r="AH92" i="86"/>
  <c r="AE92" i="86"/>
  <c r="AB92" i="86"/>
  <c r="Y92" i="86"/>
  <c r="V92" i="86"/>
  <c r="Q92" i="86"/>
  <c r="N92" i="86"/>
  <c r="K92" i="86"/>
  <c r="H92" i="86"/>
  <c r="E92" i="86"/>
  <c r="BV83" i="86"/>
  <c r="BV80" i="86"/>
  <c r="BV77" i="86"/>
  <c r="BV74" i="86"/>
  <c r="BR67" i="86"/>
  <c r="BP67" i="86"/>
  <c r="BO67" i="86"/>
  <c r="BM67" i="86"/>
  <c r="BL67" i="86"/>
  <c r="BJ67" i="86"/>
  <c r="BI67" i="86"/>
  <c r="BG67" i="86"/>
  <c r="BF67" i="86"/>
  <c r="BD67" i="86"/>
  <c r="BA67" i="86"/>
  <c r="AY67" i="86"/>
  <c r="AX67" i="86"/>
  <c r="AV67" i="86"/>
  <c r="AU67" i="86"/>
  <c r="AS67" i="86"/>
  <c r="AR67" i="86"/>
  <c r="AP67" i="86"/>
  <c r="AO67" i="86"/>
  <c r="AM67" i="86"/>
  <c r="AJ67" i="86"/>
  <c r="AH67" i="86"/>
  <c r="AG67" i="86"/>
  <c r="AE67" i="86"/>
  <c r="AD67" i="86"/>
  <c r="AB67" i="86"/>
  <c r="AA67" i="86"/>
  <c r="Y67" i="86"/>
  <c r="X67" i="86"/>
  <c r="V67" i="86"/>
  <c r="S67" i="86"/>
  <c r="Q67" i="86"/>
  <c r="P67" i="86"/>
  <c r="N67" i="86"/>
  <c r="M67" i="86"/>
  <c r="K67" i="86"/>
  <c r="J67" i="86"/>
  <c r="H67" i="86"/>
  <c r="G67" i="86"/>
  <c r="E67" i="86"/>
  <c r="BP64" i="86"/>
  <c r="BM64" i="86"/>
  <c r="BJ64" i="86"/>
  <c r="BG64" i="86"/>
  <c r="BD64" i="86"/>
  <c r="AY64" i="86"/>
  <c r="AV64" i="86"/>
  <c r="AS64" i="86"/>
  <c r="AP64" i="86"/>
  <c r="AM64" i="86"/>
  <c r="AH64" i="86"/>
  <c r="AE64" i="86"/>
  <c r="AB64" i="86"/>
  <c r="Y64" i="86"/>
  <c r="V64" i="86"/>
  <c r="Q64" i="86"/>
  <c r="N64" i="86"/>
  <c r="K64" i="86"/>
  <c r="H64" i="86"/>
  <c r="E64" i="86"/>
  <c r="B54" i="86"/>
  <c r="N37" i="95" l="1"/>
  <c r="D60" i="99"/>
  <c r="AY12" i="97"/>
  <c r="AY65" i="97"/>
  <c r="N31" i="95"/>
  <c r="BD65" i="97"/>
  <c r="BD118" i="97"/>
  <c r="D53" i="99"/>
  <c r="AB12" i="97"/>
  <c r="N30" i="95"/>
  <c r="D61" i="99"/>
  <c r="BD12" i="97"/>
  <c r="AE118" i="97"/>
  <c r="AP118" i="97"/>
  <c r="AP65" i="97"/>
  <c r="AS65" i="97"/>
  <c r="AE12" i="97"/>
  <c r="AE65" i="97"/>
  <c r="AB65" i="97"/>
  <c r="AP12" i="97"/>
  <c r="AS12" i="97"/>
  <c r="D58" i="99"/>
  <c r="N35" i="95"/>
  <c r="N34" i="95"/>
  <c r="AV12" i="97"/>
  <c r="AV118" i="97"/>
  <c r="D59" i="99"/>
  <c r="AV65" i="97"/>
  <c r="N36" i="95"/>
  <c r="AM118" i="97"/>
  <c r="D56" i="99"/>
  <c r="AM12" i="97"/>
  <c r="N33" i="95"/>
  <c r="AM65" i="97"/>
  <c r="AH65" i="97"/>
  <c r="AH12" i="97"/>
  <c r="N32" i="95"/>
  <c r="D55" i="99"/>
  <c r="AH118" i="97"/>
  <c r="Y118" i="97"/>
  <c r="Y12" i="97"/>
  <c r="Y65" i="97"/>
  <c r="N29" i="95"/>
  <c r="D52" i="99"/>
  <c r="D51" i="99"/>
  <c r="AI10" i="89" s="1"/>
  <c r="V65" i="97"/>
  <c r="N28" i="95"/>
  <c r="V118" i="97"/>
  <c r="AI7" i="89"/>
  <c r="AI5" i="89"/>
  <c r="D50" i="99"/>
  <c r="AI9" i="89" s="1"/>
  <c r="Q65" i="97"/>
  <c r="N27" i="95"/>
  <c r="Q12" i="97"/>
  <c r="D49" i="99"/>
  <c r="AI8" i="89" s="1"/>
  <c r="N25" i="95"/>
  <c r="K118" i="97"/>
  <c r="K65" i="97"/>
  <c r="K12" i="97"/>
  <c r="N118" i="97"/>
  <c r="N65" i="97"/>
  <c r="N12" i="97"/>
  <c r="H12" i="97"/>
  <c r="D47" i="99"/>
  <c r="AI6" i="89" s="1"/>
  <c r="N24" i="95"/>
  <c r="H65" i="97"/>
  <c r="E118" i="97"/>
  <c r="E12" i="97"/>
  <c r="E65" i="97"/>
  <c r="N23" i="95"/>
  <c r="AQ59" i="86"/>
  <c r="AR159" i="86"/>
  <c r="BI159" i="86"/>
  <c r="AA106" i="86"/>
  <c r="AR106" i="86"/>
  <c r="BH112" i="86"/>
  <c r="Z112" i="86"/>
  <c r="BH59" i="86"/>
  <c r="N43" i="95" a="1"/>
  <c r="F32" i="89" l="1"/>
  <c r="B1" i="97" s="1"/>
  <c r="BP43" i="86"/>
  <c r="BP39" i="86"/>
  <c r="BM43" i="86"/>
  <c r="BM39" i="86"/>
  <c r="BJ43" i="86"/>
  <c r="BJ39" i="86"/>
  <c r="BG43" i="86"/>
  <c r="BG39" i="86"/>
  <c r="BD43" i="86"/>
  <c r="BD39" i="86"/>
  <c r="AY43" i="86"/>
  <c r="AY39" i="86"/>
  <c r="AV43" i="86"/>
  <c r="AV39" i="86"/>
  <c r="AS43" i="86"/>
  <c r="AS39" i="86"/>
  <c r="AP43" i="86"/>
  <c r="AP39" i="86"/>
  <c r="AM43" i="86"/>
  <c r="AM39" i="86"/>
  <c r="AH43" i="86"/>
  <c r="AH39" i="86"/>
  <c r="AE43" i="86"/>
  <c r="AE39" i="86"/>
  <c r="AB43" i="86"/>
  <c r="AB39" i="86"/>
  <c r="Y43" i="86"/>
  <c r="Y39" i="86"/>
  <c r="V43" i="86"/>
  <c r="V39" i="86"/>
  <c r="Q43" i="86"/>
  <c r="Q39" i="86"/>
  <c r="N43" i="86"/>
  <c r="N39" i="86"/>
  <c r="K43" i="86"/>
  <c r="K39" i="86"/>
  <c r="H43" i="86"/>
  <c r="H39" i="86"/>
  <c r="E43" i="86"/>
  <c r="E39" i="86"/>
  <c r="N39" i="38"/>
  <c r="N40" i="38"/>
  <c r="N41" i="38"/>
  <c r="N42" i="38"/>
  <c r="N38" i="38"/>
  <c r="N34" i="38"/>
  <c r="N35" i="38"/>
  <c r="N36" i="38"/>
  <c r="N37" i="38"/>
  <c r="N33" i="38"/>
  <c r="N29" i="38"/>
  <c r="N30" i="38"/>
  <c r="N31" i="38"/>
  <c r="N32" i="38"/>
  <c r="N28" i="38"/>
  <c r="N24" i="38"/>
  <c r="N43" i="38" s="1" a="1"/>
  <c r="N25" i="38"/>
  <c r="N26" i="38"/>
  <c r="N27" i="38"/>
  <c r="C25" i="91"/>
  <c r="C24" i="91"/>
  <c r="A31" i="93" s="1"/>
  <c r="C23" i="91"/>
  <c r="A29" i="93" s="1"/>
  <c r="C22" i="91"/>
  <c r="A27" i="93" s="1"/>
  <c r="C21" i="91"/>
  <c r="A25" i="93" s="1"/>
  <c r="C20" i="91"/>
  <c r="A23" i="93" s="1"/>
  <c r="C19" i="91"/>
  <c r="A21" i="93" s="1"/>
  <c r="C6" i="91"/>
  <c r="A6" i="93" s="1"/>
  <c r="C7" i="91"/>
  <c r="A8" i="93" s="1"/>
  <c r="C8" i="91"/>
  <c r="A10" i="93" s="1"/>
  <c r="C9" i="91"/>
  <c r="A12" i="93" s="1"/>
  <c r="C10" i="91"/>
  <c r="A14" i="93" s="1"/>
  <c r="C11" i="91"/>
  <c r="A16" i="93" s="1"/>
  <c r="C5" i="91"/>
  <c r="A4" i="93" s="1"/>
  <c r="F50" i="86"/>
  <c r="F47" i="86"/>
  <c r="E47" i="86"/>
  <c r="A35" i="93" l="1"/>
  <c r="A33" i="93"/>
  <c r="BR14" i="86"/>
  <c r="BP14" i="86"/>
  <c r="BO14" i="86"/>
  <c r="BM14" i="86"/>
  <c r="BL14" i="86"/>
  <c r="BJ14" i="86"/>
  <c r="BI14" i="86"/>
  <c r="BG14" i="86"/>
  <c r="BF14" i="86"/>
  <c r="BD14" i="86"/>
  <c r="BA14" i="86"/>
  <c r="AY14" i="86"/>
  <c r="AX14" i="86"/>
  <c r="AV14" i="86"/>
  <c r="AU14" i="86"/>
  <c r="AS14" i="86"/>
  <c r="AR14" i="86"/>
  <c r="AP14" i="86"/>
  <c r="AO14" i="86"/>
  <c r="AM14" i="86"/>
  <c r="AJ14" i="86"/>
  <c r="AH14" i="86"/>
  <c r="AG14" i="86"/>
  <c r="AE14" i="86"/>
  <c r="AD14" i="86"/>
  <c r="AB14" i="86"/>
  <c r="AA14" i="86"/>
  <c r="Y14" i="86"/>
  <c r="X14" i="86"/>
  <c r="V14" i="86"/>
  <c r="S14" i="86"/>
  <c r="Q14" i="86"/>
  <c r="P14" i="86"/>
  <c r="N14" i="86"/>
  <c r="M14" i="86"/>
  <c r="K14" i="86"/>
  <c r="J14" i="86"/>
  <c r="H14" i="86"/>
  <c r="G14" i="86"/>
  <c r="E14" i="86"/>
  <c r="E11" i="86"/>
  <c r="AP11" i="86"/>
  <c r="BP11" i="86"/>
  <c r="BM11" i="86"/>
  <c r="BJ11" i="86"/>
  <c r="BG11" i="86"/>
  <c r="BD11" i="86"/>
  <c r="AY11" i="86"/>
  <c r="AV11" i="86"/>
  <c r="AS11" i="86"/>
  <c r="AM11" i="86"/>
  <c r="AH11" i="86"/>
  <c r="AE11" i="86"/>
  <c r="AB11" i="86"/>
  <c r="Y11" i="86"/>
  <c r="V11" i="86"/>
  <c r="Q11" i="86"/>
  <c r="N11" i="86"/>
  <c r="K11" i="86"/>
  <c r="H11" i="86"/>
  <c r="E12" i="86"/>
  <c r="J53" i="86"/>
  <c r="B1" i="86" l="1"/>
  <c r="AR53" i="86"/>
  <c r="AA53" i="86"/>
  <c r="BI53" i="86"/>
  <c r="A16" i="91"/>
  <c r="B16" i="91" s="1"/>
  <c r="A3" i="91"/>
  <c r="AH53" i="39" l="1"/>
  <c r="AH52" i="39"/>
  <c r="Z6" i="86"/>
  <c r="D36" i="39"/>
  <c r="C26" i="39"/>
  <c r="P76" i="39"/>
  <c r="L76" i="39"/>
  <c r="C76" i="39"/>
  <c r="G76" i="39"/>
  <c r="C67" i="39"/>
  <c r="C93" i="39"/>
  <c r="C86" i="39"/>
  <c r="O26" i="39"/>
  <c r="B20" i="91"/>
  <c r="B21" i="91"/>
  <c r="B22" i="91"/>
  <c r="B23" i="91"/>
  <c r="B24" i="91"/>
  <c r="B25" i="91"/>
  <c r="B26" i="91"/>
  <c r="B19" i="91"/>
  <c r="C3" i="91"/>
  <c r="B3" i="91" s="1"/>
  <c r="C2" i="91"/>
  <c r="N53" i="38"/>
  <c r="N47" i="38"/>
  <c r="N48" i="38"/>
  <c r="N49" i="38"/>
  <c r="N50" i="38"/>
  <c r="N51" i="38"/>
  <c r="N52" i="38"/>
  <c r="A15" i="91"/>
  <c r="B15" i="91" s="1"/>
  <c r="A14" i="91"/>
  <c r="B14" i="91" s="1"/>
  <c r="A2" i="91"/>
  <c r="A1" i="91"/>
  <c r="B1" i="91" s="1"/>
  <c r="D35" i="89" s="1"/>
  <c r="C82" i="39"/>
  <c r="C80" i="39"/>
  <c r="C78" i="39"/>
  <c r="C73" i="39"/>
  <c r="C72" i="39"/>
  <c r="P45" i="39"/>
  <c r="O45" i="39"/>
  <c r="N45" i="39"/>
  <c r="M45" i="39"/>
  <c r="L45" i="39"/>
  <c r="K45" i="39"/>
  <c r="P18" i="39"/>
  <c r="L18" i="39"/>
  <c r="F18" i="39"/>
  <c r="C18" i="39"/>
  <c r="C16" i="39"/>
  <c r="G45" i="39"/>
  <c r="D45" i="39"/>
  <c r="C45" i="39"/>
  <c r="C44" i="39"/>
  <c r="C25" i="39"/>
  <c r="H22" i="38"/>
  <c r="E22" i="38"/>
  <c r="E12" i="38"/>
  <c r="B22" i="38"/>
  <c r="B12" i="38"/>
  <c r="H12" i="38"/>
  <c r="J13" i="38"/>
  <c r="B53" i="38"/>
  <c r="B45" i="38"/>
  <c r="D28" i="99" s="1"/>
  <c r="T28" i="99" s="1"/>
  <c r="D12" i="91"/>
  <c r="E45" i="38"/>
  <c r="P28" i="99" s="1"/>
  <c r="E3" i="38"/>
  <c r="E2" i="38"/>
  <c r="Q26" i="39"/>
  <c r="P26" i="39"/>
  <c r="N26" i="39"/>
  <c r="M26" i="39"/>
  <c r="L26" i="39"/>
  <c r="K26" i="39"/>
  <c r="J26" i="39"/>
  <c r="I26" i="39"/>
  <c r="H26" i="39"/>
  <c r="G26" i="39"/>
  <c r="E26" i="39"/>
  <c r="D26" i="39"/>
  <c r="Q15" i="39"/>
  <c r="P15" i="39"/>
  <c r="N15" i="39"/>
  <c r="M15" i="39"/>
  <c r="L15" i="39"/>
  <c r="K15" i="39"/>
  <c r="J15" i="39"/>
  <c r="I15" i="39"/>
  <c r="H15" i="39"/>
  <c r="G15" i="39"/>
  <c r="E15" i="39"/>
  <c r="D15" i="39"/>
  <c r="C15" i="39"/>
  <c r="C8" i="39"/>
  <c r="Q8" i="39"/>
  <c r="P8" i="39"/>
  <c r="N8" i="39"/>
  <c r="M8" i="39"/>
  <c r="L8" i="39"/>
  <c r="K8" i="39"/>
  <c r="J8" i="39"/>
  <c r="I8" i="39"/>
  <c r="H8" i="39"/>
  <c r="G8" i="39"/>
  <c r="E8" i="39"/>
  <c r="D8" i="39"/>
  <c r="C7" i="39"/>
  <c r="C6" i="39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23" i="38"/>
  <c r="J14" i="38"/>
  <c r="J15" i="38"/>
  <c r="J16" i="38"/>
  <c r="J17" i="38"/>
  <c r="J18" i="38"/>
  <c r="J19" i="38"/>
  <c r="C23" i="99" s="1"/>
  <c r="T23" i="99" s="1"/>
  <c r="J20" i="38"/>
  <c r="E4" i="38"/>
  <c r="E5" i="38"/>
  <c r="E6" i="38"/>
  <c r="E7" i="38"/>
  <c r="E8" i="38"/>
  <c r="G1" i="90"/>
  <c r="AG5" i="39"/>
  <c r="AF5" i="39"/>
  <c r="H112" i="97" l="1"/>
  <c r="BG6" i="97"/>
  <c r="BG59" i="97"/>
  <c r="AP6" i="97"/>
  <c r="Y6" i="97"/>
  <c r="I91" i="99"/>
  <c r="AP59" i="97"/>
  <c r="Y112" i="97"/>
  <c r="Y59" i="97"/>
  <c r="H6" i="97"/>
  <c r="C22" i="99"/>
  <c r="T22" i="99" s="1"/>
  <c r="H59" i="97"/>
  <c r="AP112" i="97"/>
  <c r="BG112" i="97"/>
  <c r="C118" i="97"/>
  <c r="C12" i="97"/>
  <c r="C65" i="97"/>
  <c r="B3" i="97"/>
  <c r="C9" i="99"/>
  <c r="B109" i="97"/>
  <c r="B56" i="97"/>
  <c r="B4" i="97"/>
  <c r="B57" i="97"/>
  <c r="C10" i="99"/>
  <c r="B110" i="97"/>
  <c r="BG111" i="97"/>
  <c r="C21" i="99"/>
  <c r="T21" i="99" s="1"/>
  <c r="AP111" i="97"/>
  <c r="Y111" i="97"/>
  <c r="Y5" i="97"/>
  <c r="Y58" i="97"/>
  <c r="H58" i="97"/>
  <c r="H111" i="97"/>
  <c r="BG5" i="97"/>
  <c r="BG58" i="97"/>
  <c r="AP5" i="97"/>
  <c r="AP58" i="97"/>
  <c r="H5" i="97"/>
  <c r="C13" i="97"/>
  <c r="C66" i="97"/>
  <c r="C119" i="97"/>
  <c r="F8" i="99"/>
  <c r="F15" i="99"/>
  <c r="F26" i="99"/>
  <c r="B7" i="97"/>
  <c r="B60" i="97"/>
  <c r="C13" i="99"/>
  <c r="B113" i="97"/>
  <c r="BG4" i="97"/>
  <c r="BG57" i="97"/>
  <c r="AP4" i="97"/>
  <c r="C20" i="99"/>
  <c r="T20" i="99" s="1"/>
  <c r="AP57" i="97"/>
  <c r="Y4" i="97"/>
  <c r="Y57" i="97"/>
  <c r="H4" i="97"/>
  <c r="H57" i="97"/>
  <c r="H110" i="97"/>
  <c r="BG110" i="97"/>
  <c r="AP110" i="97"/>
  <c r="Y110" i="97"/>
  <c r="B112" i="97"/>
  <c r="C12" i="99"/>
  <c r="B6" i="97"/>
  <c r="B59" i="97"/>
  <c r="B58" i="97"/>
  <c r="B111" i="97"/>
  <c r="B5" i="97"/>
  <c r="C11" i="99"/>
  <c r="B142" i="97"/>
  <c r="B89" i="97"/>
  <c r="B36" i="97"/>
  <c r="AP109" i="97"/>
  <c r="Y109" i="97"/>
  <c r="H109" i="97"/>
  <c r="H56" i="97"/>
  <c r="BG109" i="97"/>
  <c r="C91" i="99"/>
  <c r="BG3" i="97"/>
  <c r="C19" i="99"/>
  <c r="T19" i="99" s="1"/>
  <c r="BG56" i="97"/>
  <c r="AP3" i="97"/>
  <c r="H3" i="97"/>
  <c r="AP56" i="97"/>
  <c r="Y3" i="97"/>
  <c r="Y56" i="97"/>
  <c r="A55" i="38"/>
  <c r="B158" i="86" s="1"/>
  <c r="A55" i="95"/>
  <c r="N47" i="95"/>
  <c r="N46" i="95"/>
  <c r="N49" i="95"/>
  <c r="N48" i="95"/>
  <c r="N53" i="95"/>
  <c r="N51" i="95"/>
  <c r="B6" i="95"/>
  <c r="F12" i="99" s="1"/>
  <c r="N50" i="95"/>
  <c r="N52" i="95"/>
  <c r="B2" i="91"/>
  <c r="B46" i="38" s="1"/>
  <c r="E52" i="38"/>
  <c r="C59" i="86"/>
  <c r="AK112" i="86"/>
  <c r="BB59" i="86"/>
  <c r="BB112" i="86"/>
  <c r="T112" i="86"/>
  <c r="AK59" i="86"/>
  <c r="C112" i="86"/>
  <c r="T59" i="86"/>
  <c r="B7" i="86"/>
  <c r="B60" i="86"/>
  <c r="B113" i="86"/>
  <c r="AP112" i="86"/>
  <c r="BG59" i="86"/>
  <c r="H59" i="86"/>
  <c r="Y112" i="86"/>
  <c r="AP59" i="86"/>
  <c r="H112" i="86"/>
  <c r="Y59" i="86"/>
  <c r="H6" i="86"/>
  <c r="BG112" i="86"/>
  <c r="I58" i="86"/>
  <c r="I57" i="86"/>
  <c r="I56" i="86"/>
  <c r="I111" i="86"/>
  <c r="I5" i="86"/>
  <c r="Z5" i="86" s="1"/>
  <c r="I110" i="86"/>
  <c r="I4" i="86"/>
  <c r="AQ4" i="86" s="1"/>
  <c r="I109" i="86"/>
  <c r="I3" i="86"/>
  <c r="Z3" i="86" s="1"/>
  <c r="B120" i="86"/>
  <c r="B14" i="86"/>
  <c r="B67" i="86"/>
  <c r="B59" i="86"/>
  <c r="B6" i="86"/>
  <c r="B112" i="86"/>
  <c r="B142" i="86"/>
  <c r="B89" i="86"/>
  <c r="B36" i="86"/>
  <c r="H58" i="86"/>
  <c r="AP111" i="86"/>
  <c r="BG58" i="86"/>
  <c r="Y111" i="86"/>
  <c r="BG111" i="86"/>
  <c r="AP58" i="86"/>
  <c r="H111" i="86"/>
  <c r="Y58" i="86"/>
  <c r="H5" i="86"/>
  <c r="BG110" i="86"/>
  <c r="H57" i="86"/>
  <c r="AP110" i="86"/>
  <c r="Y57" i="86"/>
  <c r="BG57" i="86"/>
  <c r="Y110" i="86"/>
  <c r="AP57" i="86"/>
  <c r="H110" i="86"/>
  <c r="H4" i="86"/>
  <c r="C65" i="86"/>
  <c r="C12" i="86"/>
  <c r="C118" i="86"/>
  <c r="H109" i="86"/>
  <c r="Y56" i="86"/>
  <c r="H3" i="86"/>
  <c r="AB36" i="86" s="1"/>
  <c r="BG109" i="86"/>
  <c r="H56" i="86"/>
  <c r="AP109" i="86"/>
  <c r="BG56" i="86"/>
  <c r="Y109" i="86"/>
  <c r="AP56" i="86"/>
  <c r="B58" i="86"/>
  <c r="B5" i="86"/>
  <c r="B111" i="86"/>
  <c r="B109" i="86"/>
  <c r="B56" i="86"/>
  <c r="B3" i="86"/>
  <c r="B110" i="86"/>
  <c r="B57" i="86"/>
  <c r="B4" i="86"/>
  <c r="C13" i="86"/>
  <c r="C66" i="86"/>
  <c r="C119" i="86"/>
  <c r="E51" i="38"/>
  <c r="E49" i="38"/>
  <c r="F8" i="39"/>
  <c r="Z1" i="89"/>
  <c r="AQ6" i="86"/>
  <c r="BH6" i="86"/>
  <c r="F15" i="39"/>
  <c r="F26" i="39"/>
  <c r="B52" i="38"/>
  <c r="B50" i="38"/>
  <c r="B48" i="38"/>
  <c r="E53" i="38"/>
  <c r="B51" i="38"/>
  <c r="E46" i="38"/>
  <c r="B49" i="38"/>
  <c r="E48" i="38"/>
  <c r="E50" i="38"/>
  <c r="O8" i="39"/>
  <c r="O15" i="39"/>
  <c r="BM36" i="97" l="1"/>
  <c r="AP36" i="97"/>
  <c r="Y36" i="97"/>
  <c r="AH36" i="97"/>
  <c r="BJ36" i="97"/>
  <c r="K36" i="97"/>
  <c r="AB36" i="97"/>
  <c r="AE36" i="97"/>
  <c r="AV36" i="97"/>
  <c r="BG36" i="97"/>
  <c r="BD36" i="97"/>
  <c r="BP36" i="97"/>
  <c r="N36" i="97"/>
  <c r="E36" i="97"/>
  <c r="H36" i="97"/>
  <c r="AM36" i="97"/>
  <c r="AS36" i="97"/>
  <c r="AY36" i="97"/>
  <c r="Q36" i="97"/>
  <c r="V36" i="97"/>
  <c r="AV89" i="97"/>
  <c r="E89" i="97"/>
  <c r="AH89" i="97"/>
  <c r="H89" i="97"/>
  <c r="AP89" i="97"/>
  <c r="AS89" i="97"/>
  <c r="K89" i="97"/>
  <c r="AM89" i="97"/>
  <c r="Q89" i="97"/>
  <c r="AE89" i="97"/>
  <c r="BD89" i="97"/>
  <c r="BP89" i="97"/>
  <c r="BJ89" i="97"/>
  <c r="Y89" i="97"/>
  <c r="N89" i="97"/>
  <c r="AB89" i="97"/>
  <c r="V89" i="97"/>
  <c r="BM89" i="97"/>
  <c r="AY89" i="97"/>
  <c r="BG89" i="97"/>
  <c r="BP142" i="97"/>
  <c r="V142" i="97"/>
  <c r="AV142" i="97"/>
  <c r="E142" i="97"/>
  <c r="AY142" i="97"/>
  <c r="AH142" i="97"/>
  <c r="Y142" i="97"/>
  <c r="Q142" i="97"/>
  <c r="BG142" i="97"/>
  <c r="BJ142" i="97"/>
  <c r="AP142" i="97"/>
  <c r="AB142" i="97"/>
  <c r="AS142" i="97"/>
  <c r="BM142" i="97"/>
  <c r="AE142" i="97"/>
  <c r="BD142" i="97"/>
  <c r="H142" i="97"/>
  <c r="AM142" i="97"/>
  <c r="N142" i="97"/>
  <c r="K142" i="97"/>
  <c r="AK119" i="97"/>
  <c r="BB119" i="97"/>
  <c r="T119" i="97"/>
  <c r="BB65" i="97"/>
  <c r="T65" i="97"/>
  <c r="AK65" i="97"/>
  <c r="BB66" i="97"/>
  <c r="T66" i="97"/>
  <c r="AK66" i="97"/>
  <c r="AK12" i="97"/>
  <c r="BB12" i="97"/>
  <c r="T12" i="97"/>
  <c r="AK13" i="97"/>
  <c r="T13" i="97"/>
  <c r="BB13" i="97"/>
  <c r="BB118" i="97"/>
  <c r="T118" i="97"/>
  <c r="AK118" i="97"/>
  <c r="B47" i="38"/>
  <c r="D30" i="39" s="1"/>
  <c r="T30" i="39" s="1"/>
  <c r="E47" i="38"/>
  <c r="E53" i="95"/>
  <c r="B7" i="95" s="1"/>
  <c r="B52" i="97"/>
  <c r="B158" i="97"/>
  <c r="B105" i="97"/>
  <c r="C42" i="99"/>
  <c r="B105" i="86"/>
  <c r="T112" i="97"/>
  <c r="T6" i="97"/>
  <c r="C6" i="97"/>
  <c r="BB6" i="97"/>
  <c r="T59" i="97"/>
  <c r="C59" i="97"/>
  <c r="AK112" i="97"/>
  <c r="AK59" i="97"/>
  <c r="AK6" i="97"/>
  <c r="BB59" i="97"/>
  <c r="C112" i="97"/>
  <c r="BB112" i="97"/>
  <c r="D32" i="39"/>
  <c r="T32" i="39" s="1"/>
  <c r="P29" i="39"/>
  <c r="P31" i="39"/>
  <c r="P34" i="39"/>
  <c r="D34" i="39"/>
  <c r="T34" i="39" s="1"/>
  <c r="D35" i="39"/>
  <c r="T35" i="39" s="1"/>
  <c r="D31" i="39"/>
  <c r="T31" i="39" s="1"/>
  <c r="D29" i="39"/>
  <c r="T29" i="39" s="1"/>
  <c r="P33" i="39"/>
  <c r="D33" i="39"/>
  <c r="T33" i="39" s="1"/>
  <c r="P32" i="39"/>
  <c r="C33" i="86"/>
  <c r="P35" i="39"/>
  <c r="B7" i="38"/>
  <c r="T113" i="86" s="1"/>
  <c r="P36" i="39"/>
  <c r="AQ5" i="86"/>
  <c r="E47" i="95"/>
  <c r="P30" i="99" s="1"/>
  <c r="B47" i="95"/>
  <c r="D30" i="99" s="1"/>
  <c r="T30" i="99" s="1"/>
  <c r="E46" i="95"/>
  <c r="P29" i="99" s="1"/>
  <c r="B46" i="95"/>
  <c r="D29" i="99" s="1"/>
  <c r="T29" i="99" s="1"/>
  <c r="E50" i="95"/>
  <c r="P33" i="99" s="1"/>
  <c r="B50" i="95"/>
  <c r="D33" i="99" s="1"/>
  <c r="T33" i="99" s="1"/>
  <c r="E51" i="95"/>
  <c r="P34" i="99" s="1"/>
  <c r="B51" i="95"/>
  <c r="D34" i="99" s="1"/>
  <c r="T34" i="99" s="1"/>
  <c r="E52" i="95"/>
  <c r="P35" i="99" s="1"/>
  <c r="B52" i="95"/>
  <c r="D35" i="99" s="1"/>
  <c r="T35" i="99" s="1"/>
  <c r="E48" i="95"/>
  <c r="P31" i="99" s="1"/>
  <c r="B48" i="95"/>
  <c r="D31" i="99" s="1"/>
  <c r="T31" i="99" s="1"/>
  <c r="E49" i="95"/>
  <c r="P32" i="99" s="1"/>
  <c r="B49" i="95"/>
  <c r="D32" i="99" s="1"/>
  <c r="T32" i="99" s="1"/>
  <c r="BH4" i="86"/>
  <c r="B130" i="86"/>
  <c r="B133" i="86"/>
  <c r="B77" i="86"/>
  <c r="B21" i="86"/>
  <c r="B74" i="86"/>
  <c r="B127" i="86"/>
  <c r="B71" i="86"/>
  <c r="B68" i="86"/>
  <c r="B121" i="86"/>
  <c r="B18" i="86"/>
  <c r="B124" i="86"/>
  <c r="B33" i="86"/>
  <c r="B86" i="86"/>
  <c r="B30" i="86"/>
  <c r="B139" i="86"/>
  <c r="B83" i="86"/>
  <c r="B27" i="86"/>
  <c r="B136" i="86"/>
  <c r="B80" i="86"/>
  <c r="B24" i="86"/>
  <c r="B131" i="86"/>
  <c r="B78" i="86"/>
  <c r="B137" i="86"/>
  <c r="B84" i="86"/>
  <c r="B134" i="86"/>
  <c r="B81" i="86"/>
  <c r="B122" i="86"/>
  <c r="B69" i="86"/>
  <c r="B128" i="86"/>
  <c r="B75" i="86"/>
  <c r="B140" i="86"/>
  <c r="B87" i="86"/>
  <c r="Z4" i="86"/>
  <c r="BH5" i="86"/>
  <c r="BB136" i="86"/>
  <c r="BB83" i="86"/>
  <c r="AK136" i="86"/>
  <c r="AK83" i="86"/>
  <c r="T136" i="86"/>
  <c r="T83" i="86"/>
  <c r="C136" i="86"/>
  <c r="C83" i="86"/>
  <c r="BP89" i="86"/>
  <c r="AP89" i="86"/>
  <c r="N89" i="86"/>
  <c r="BM89" i="86"/>
  <c r="AM89" i="86"/>
  <c r="K89" i="86"/>
  <c r="BJ89" i="86"/>
  <c r="AH89" i="86"/>
  <c r="H89" i="86"/>
  <c r="Q89" i="86"/>
  <c r="BG89" i="86"/>
  <c r="AE89" i="86"/>
  <c r="E89" i="86"/>
  <c r="BD89" i="86"/>
  <c r="AB89" i="86"/>
  <c r="AY89" i="86"/>
  <c r="Y89" i="86"/>
  <c r="AS89" i="86"/>
  <c r="AV89" i="86"/>
  <c r="V89" i="86"/>
  <c r="Z111" i="86"/>
  <c r="BH111" i="86"/>
  <c r="AQ111" i="86"/>
  <c r="T66" i="86"/>
  <c r="AK66" i="86"/>
  <c r="BB66" i="86"/>
  <c r="BD142" i="86"/>
  <c r="AB142" i="86"/>
  <c r="AY142" i="86"/>
  <c r="Y142" i="86"/>
  <c r="AE142" i="86"/>
  <c r="E142" i="86"/>
  <c r="AV142" i="86"/>
  <c r="V142" i="86"/>
  <c r="AS142" i="86"/>
  <c r="Q142" i="86"/>
  <c r="BP142" i="86"/>
  <c r="AP142" i="86"/>
  <c r="N142" i="86"/>
  <c r="BM142" i="86"/>
  <c r="AM142" i="86"/>
  <c r="K142" i="86"/>
  <c r="BG142" i="86"/>
  <c r="BJ142" i="86"/>
  <c r="AH142" i="86"/>
  <c r="H142" i="86"/>
  <c r="B15" i="86"/>
  <c r="AQ56" i="86"/>
  <c r="Z56" i="86"/>
  <c r="BH56" i="86"/>
  <c r="T119" i="86"/>
  <c r="AK119" i="86"/>
  <c r="BB119" i="86"/>
  <c r="BB121" i="86"/>
  <c r="BB68" i="86"/>
  <c r="AK121" i="86"/>
  <c r="AK68" i="86"/>
  <c r="T68" i="86"/>
  <c r="T121" i="86"/>
  <c r="C121" i="86"/>
  <c r="C68" i="86"/>
  <c r="BB13" i="86"/>
  <c r="T13" i="86"/>
  <c r="AK13" i="86"/>
  <c r="BG36" i="86"/>
  <c r="AE36" i="86"/>
  <c r="BD36" i="86"/>
  <c r="H36" i="86"/>
  <c r="AY36" i="86"/>
  <c r="Y36" i="86"/>
  <c r="AV36" i="86"/>
  <c r="V36" i="86"/>
  <c r="AH36" i="86"/>
  <c r="E36" i="86"/>
  <c r="AS36" i="86"/>
  <c r="Q36" i="86"/>
  <c r="BP36" i="86"/>
  <c r="AP36" i="86"/>
  <c r="N36" i="86"/>
  <c r="BM36" i="86"/>
  <c r="AM36" i="86"/>
  <c r="K36" i="86"/>
  <c r="BJ36" i="86"/>
  <c r="AQ57" i="86"/>
  <c r="Z57" i="86"/>
  <c r="BH57" i="86"/>
  <c r="Z58" i="86"/>
  <c r="BH58" i="86"/>
  <c r="AQ58" i="86"/>
  <c r="AQ3" i="86"/>
  <c r="Z109" i="86"/>
  <c r="AQ109" i="86"/>
  <c r="BH109" i="86"/>
  <c r="BH3" i="86"/>
  <c r="T118" i="86"/>
  <c r="AK118" i="86"/>
  <c r="BB118" i="86"/>
  <c r="AK127" i="86"/>
  <c r="AK74" i="86"/>
  <c r="T127" i="86"/>
  <c r="T74" i="86"/>
  <c r="C127" i="86"/>
  <c r="C74" i="86"/>
  <c r="BB127" i="86"/>
  <c r="BB74" i="86"/>
  <c r="AK139" i="86"/>
  <c r="AK86" i="86"/>
  <c r="T139" i="86"/>
  <c r="T86" i="86"/>
  <c r="C139" i="86"/>
  <c r="C86" i="86"/>
  <c r="BB139" i="86"/>
  <c r="BB86" i="86"/>
  <c r="C130" i="86"/>
  <c r="C77" i="86"/>
  <c r="T130" i="86"/>
  <c r="T77" i="86"/>
  <c r="BB130" i="86"/>
  <c r="BB77" i="86"/>
  <c r="AK130" i="86"/>
  <c r="AK77" i="86"/>
  <c r="T12" i="86"/>
  <c r="BB12" i="86"/>
  <c r="AK12" i="86"/>
  <c r="BH110" i="86"/>
  <c r="Z110" i="86"/>
  <c r="AQ110" i="86"/>
  <c r="BB133" i="86"/>
  <c r="BB80" i="86"/>
  <c r="AK133" i="86"/>
  <c r="AK80" i="86"/>
  <c r="T133" i="86"/>
  <c r="T80" i="86"/>
  <c r="C133" i="86"/>
  <c r="C80" i="86"/>
  <c r="T65" i="86"/>
  <c r="BB65" i="86"/>
  <c r="AK65" i="86"/>
  <c r="C23" i="39"/>
  <c r="T23" i="39" s="1"/>
  <c r="C20" i="39"/>
  <c r="T20" i="39" s="1"/>
  <c r="C21" i="39"/>
  <c r="T21" i="39" s="1"/>
  <c r="C22" i="39"/>
  <c r="T22" i="39" s="1"/>
  <c r="C19" i="39"/>
  <c r="T19" i="39" s="1"/>
  <c r="C10" i="39"/>
  <c r="C11" i="39"/>
  <c r="C12" i="39"/>
  <c r="C13" i="39"/>
  <c r="C9" i="39"/>
  <c r="AK15" i="86"/>
  <c r="Q29" i="89"/>
  <c r="B34" i="86"/>
  <c r="BB33" i="86"/>
  <c r="C30" i="86"/>
  <c r="G31" i="86" s="1"/>
  <c r="AK27" i="86"/>
  <c r="T24" i="86"/>
  <c r="C21" i="86"/>
  <c r="G22" i="86" s="1"/>
  <c r="C15" i="86"/>
  <c r="G16" i="86" s="1"/>
  <c r="B25" i="86"/>
  <c r="BB6" i="86"/>
  <c r="BB5" i="86"/>
  <c r="BB4" i="86"/>
  <c r="BB3" i="86"/>
  <c r="AK5" i="86"/>
  <c r="AK4" i="86"/>
  <c r="AK3" i="86"/>
  <c r="T5" i="86"/>
  <c r="T4" i="86"/>
  <c r="T3" i="86"/>
  <c r="C5" i="86"/>
  <c r="E13" i="86"/>
  <c r="H13" i="86"/>
  <c r="E93" i="39"/>
  <c r="H93" i="39"/>
  <c r="U2" i="89"/>
  <c r="J47" i="89" s="1"/>
  <c r="U9" i="89"/>
  <c r="V11" i="89" s="1"/>
  <c r="U5" i="89"/>
  <c r="U18" i="89"/>
  <c r="BG6" i="86"/>
  <c r="BG5" i="86"/>
  <c r="BG4" i="86"/>
  <c r="BG3" i="86"/>
  <c r="AP6" i="86"/>
  <c r="AP5" i="86"/>
  <c r="AP4" i="86"/>
  <c r="AP3" i="86"/>
  <c r="Y6" i="86"/>
  <c r="Y5" i="86"/>
  <c r="Y4" i="86"/>
  <c r="Y3" i="86"/>
  <c r="Q40" i="39"/>
  <c r="C42" i="39"/>
  <c r="C3" i="86"/>
  <c r="C4" i="86"/>
  <c r="H12" i="86"/>
  <c r="K12" i="86"/>
  <c r="N12" i="86"/>
  <c r="Q12" i="86"/>
  <c r="V12" i="86"/>
  <c r="Y12" i="86"/>
  <c r="AB12" i="86"/>
  <c r="AE12" i="86"/>
  <c r="AH12" i="86"/>
  <c r="AM12" i="86"/>
  <c r="AP12" i="86"/>
  <c r="AS12" i="86"/>
  <c r="AV12" i="86"/>
  <c r="AY12" i="86"/>
  <c r="BD12" i="86"/>
  <c r="BG12" i="86"/>
  <c r="BJ12" i="86"/>
  <c r="BM12" i="86"/>
  <c r="BP12" i="86"/>
  <c r="BV12" i="86"/>
  <c r="K13" i="86"/>
  <c r="N13" i="86"/>
  <c r="Q13" i="86"/>
  <c r="V13" i="86"/>
  <c r="Y13" i="86"/>
  <c r="AB13" i="86"/>
  <c r="AE13" i="86"/>
  <c r="AH13" i="86"/>
  <c r="AM13" i="86"/>
  <c r="AP13" i="86"/>
  <c r="AS13" i="86"/>
  <c r="AV13" i="86"/>
  <c r="AY13" i="86"/>
  <c r="BD13" i="86"/>
  <c r="BG13" i="86"/>
  <c r="BJ13" i="86"/>
  <c r="BM13" i="86"/>
  <c r="BP13" i="86"/>
  <c r="BV21" i="86"/>
  <c r="BV24" i="86"/>
  <c r="BV27" i="86"/>
  <c r="BV30" i="86"/>
  <c r="B52" i="86"/>
  <c r="D49" i="89"/>
  <c r="J49" i="89"/>
  <c r="F14" i="39"/>
  <c r="T14" i="39" s="1"/>
  <c r="C28" i="39"/>
  <c r="D28" i="39"/>
  <c r="T28" i="39" s="1"/>
  <c r="P28" i="39"/>
  <c r="T36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C90" i="39"/>
  <c r="I90" i="39"/>
  <c r="C91" i="39"/>
  <c r="I91" i="39"/>
  <c r="Q66" i="39"/>
  <c r="AK30" i="86"/>
  <c r="C27" i="86"/>
  <c r="G28" i="86" s="1"/>
  <c r="T27" i="86"/>
  <c r="AK21" i="86"/>
  <c r="T21" i="86"/>
  <c r="B16" i="86"/>
  <c r="BB30" i="86"/>
  <c r="T33" i="86"/>
  <c r="B28" i="86"/>
  <c r="AK33" i="86"/>
  <c r="BB24" i="86"/>
  <c r="B22" i="86"/>
  <c r="T15" i="86"/>
  <c r="C24" i="86"/>
  <c r="G25" i="86" s="1"/>
  <c r="AK24" i="86"/>
  <c r="BB27" i="86"/>
  <c r="T30" i="86"/>
  <c r="T71" i="86" l="1"/>
  <c r="BB124" i="86"/>
  <c r="BB71" i="86"/>
  <c r="T18" i="86"/>
  <c r="AK113" i="97"/>
  <c r="AK142" i="97"/>
  <c r="BB142" i="97"/>
  <c r="T113" i="97"/>
  <c r="T124" i="86"/>
  <c r="F13" i="99"/>
  <c r="T89" i="97"/>
  <c r="AK71" i="86"/>
  <c r="T89" i="86"/>
  <c r="B72" i="86"/>
  <c r="AK89" i="97"/>
  <c r="BB18" i="86"/>
  <c r="AK124" i="86"/>
  <c r="B125" i="86"/>
  <c r="BB89" i="97"/>
  <c r="C7" i="97"/>
  <c r="T142" i="97"/>
  <c r="P30" i="39"/>
  <c r="AK7" i="97"/>
  <c r="C60" i="97"/>
  <c r="BB113" i="97"/>
  <c r="C36" i="97"/>
  <c r="C113" i="97"/>
  <c r="T60" i="97"/>
  <c r="BB7" i="97"/>
  <c r="C71" i="86"/>
  <c r="BB60" i="97"/>
  <c r="C124" i="86"/>
  <c r="T36" i="97"/>
  <c r="C18" i="86"/>
  <c r="G19" i="86" s="1"/>
  <c r="G36" i="86" s="1"/>
  <c r="AK18" i="86"/>
  <c r="T60" i="86"/>
  <c r="AK36" i="97"/>
  <c r="T7" i="97"/>
  <c r="BB36" i="97"/>
  <c r="C142" i="97"/>
  <c r="AK60" i="97"/>
  <c r="C89" i="97"/>
  <c r="P36" i="99"/>
  <c r="T142" i="86"/>
  <c r="AK89" i="86"/>
  <c r="BB60" i="86"/>
  <c r="AK142" i="86"/>
  <c r="BB89" i="86"/>
  <c r="C89" i="86"/>
  <c r="C60" i="86"/>
  <c r="C142" i="86"/>
  <c r="AK60" i="86"/>
  <c r="B122" i="97"/>
  <c r="B16" i="97"/>
  <c r="B69" i="97"/>
  <c r="BB127" i="97"/>
  <c r="C74" i="97"/>
  <c r="AK21" i="97"/>
  <c r="T127" i="97"/>
  <c r="C127" i="97"/>
  <c r="BB74" i="97"/>
  <c r="T74" i="97"/>
  <c r="T21" i="97"/>
  <c r="C21" i="97"/>
  <c r="AK127" i="97"/>
  <c r="AK74" i="97"/>
  <c r="BB21" i="97"/>
  <c r="B87" i="97"/>
  <c r="B34" i="97"/>
  <c r="B140" i="97"/>
  <c r="B72" i="97"/>
  <c r="B19" i="97"/>
  <c r="B125" i="97"/>
  <c r="C124" i="97"/>
  <c r="T124" i="97"/>
  <c r="AK124" i="97"/>
  <c r="BB124" i="97"/>
  <c r="BB71" i="97"/>
  <c r="AK71" i="97"/>
  <c r="T71" i="97"/>
  <c r="C71" i="97"/>
  <c r="BB18" i="97"/>
  <c r="AK18" i="97"/>
  <c r="T18" i="97"/>
  <c r="C18" i="97"/>
  <c r="B84" i="97"/>
  <c r="B31" i="97"/>
  <c r="B137" i="97"/>
  <c r="C30" i="97"/>
  <c r="C136" i="97"/>
  <c r="T136" i="97"/>
  <c r="AK136" i="97"/>
  <c r="BB136" i="97"/>
  <c r="BB83" i="97"/>
  <c r="AK83" i="97"/>
  <c r="T83" i="97"/>
  <c r="C83" i="97"/>
  <c r="BB30" i="97"/>
  <c r="AK30" i="97"/>
  <c r="T30" i="97"/>
  <c r="C33" i="97"/>
  <c r="C139" i="97"/>
  <c r="T139" i="97"/>
  <c r="AK139" i="97"/>
  <c r="BB139" i="97"/>
  <c r="BB86" i="97"/>
  <c r="AK86" i="97"/>
  <c r="T86" i="97"/>
  <c r="C86" i="97"/>
  <c r="BB33" i="97"/>
  <c r="AK33" i="97"/>
  <c r="T33" i="97"/>
  <c r="B78" i="97"/>
  <c r="B25" i="97"/>
  <c r="B131" i="97"/>
  <c r="B134" i="97"/>
  <c r="B81" i="97"/>
  <c r="B28" i="97"/>
  <c r="C24" i="97"/>
  <c r="C130" i="97"/>
  <c r="T130" i="97"/>
  <c r="AK130" i="97"/>
  <c r="BB130" i="97"/>
  <c r="BB77" i="97"/>
  <c r="AK77" i="97"/>
  <c r="T77" i="97"/>
  <c r="C77" i="97"/>
  <c r="BB24" i="97"/>
  <c r="AK24" i="97"/>
  <c r="T24" i="97"/>
  <c r="C27" i="97"/>
  <c r="C133" i="97"/>
  <c r="T133" i="97"/>
  <c r="AK133" i="97"/>
  <c r="BB133" i="97"/>
  <c r="BB80" i="97"/>
  <c r="AK80" i="97"/>
  <c r="T80" i="97"/>
  <c r="C80" i="97"/>
  <c r="BB27" i="97"/>
  <c r="AK27" i="97"/>
  <c r="T27" i="97"/>
  <c r="B75" i="97"/>
  <c r="B22" i="97"/>
  <c r="B128" i="97"/>
  <c r="C15" i="97"/>
  <c r="C121" i="97"/>
  <c r="T121" i="97"/>
  <c r="AK121" i="97"/>
  <c r="BB121" i="97"/>
  <c r="BB68" i="97"/>
  <c r="AK68" i="97"/>
  <c r="T68" i="97"/>
  <c r="C68" i="97"/>
  <c r="BB15" i="97"/>
  <c r="AK15" i="97"/>
  <c r="T15" i="97"/>
  <c r="F13" i="39"/>
  <c r="C113" i="86"/>
  <c r="BB113" i="86"/>
  <c r="BB142" i="86"/>
  <c r="AK113" i="86"/>
  <c r="N41" i="89"/>
  <c r="T6" i="86"/>
  <c r="C6" i="86"/>
  <c r="AK6" i="86"/>
  <c r="B31" i="86"/>
  <c r="BB21" i="86"/>
  <c r="BB15" i="86"/>
  <c r="N32" i="89"/>
  <c r="D47" i="89"/>
  <c r="G41" i="89"/>
  <c r="F25" i="89"/>
  <c r="D32" i="89"/>
  <c r="D41" i="89"/>
  <c r="U17" i="89"/>
  <c r="AK36" i="86"/>
  <c r="AK7" i="86"/>
  <c r="T36" i="86"/>
  <c r="BB36" i="86"/>
  <c r="C36" i="86"/>
  <c r="T7" i="86"/>
  <c r="BB7" i="86"/>
  <c r="C7" i="86"/>
  <c r="B19" i="86"/>
  <c r="U10" i="89"/>
  <c r="U16" i="89"/>
  <c r="V10" i="89"/>
  <c r="V16" i="89"/>
  <c r="U14" i="89"/>
  <c r="V13" i="89"/>
  <c r="U11" i="89"/>
  <c r="U12" i="89"/>
  <c r="V12" i="89"/>
  <c r="U13" i="89"/>
  <c r="V14" i="8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<sst xmlns="http://schemas.openxmlformats.org/spreadsheetml/2006/main" count="2121" uniqueCount="401">
  <si>
    <t>Ident.</t>
  </si>
  <si>
    <t>Nr</t>
  </si>
  <si>
    <t>Name</t>
  </si>
  <si>
    <t xml:space="preserve"> </t>
  </si>
  <si>
    <t>Visible</t>
  </si>
  <si>
    <t>Total</t>
  </si>
  <si>
    <t>&gt;</t>
  </si>
  <si>
    <t>Zu folgendem Blatt springen:</t>
  </si>
  <si>
    <t xml:space="preserve">        Feld vergrössern</t>
  </si>
  <si>
    <t xml:space="preserve">        Feld verkleinern</t>
  </si>
  <si>
    <t>Ort, Datum</t>
  </si>
  <si>
    <t>Klub</t>
  </si>
  <si>
    <t>Testname</t>
  </si>
  <si>
    <t>Austragungsort</t>
  </si>
  <si>
    <t>Datum</t>
  </si>
  <si>
    <t>Testklasse</t>
  </si>
  <si>
    <t>Technical Specialist</t>
  </si>
  <si>
    <t>Schiedsrichter / Spezialisten (Name Vorname)</t>
  </si>
  <si>
    <t>Bemerkung</t>
  </si>
  <si>
    <t>Testbericht</t>
  </si>
  <si>
    <t>TeilnehmerIn 1</t>
  </si>
  <si>
    <t>TeilnehmerIn 2</t>
  </si>
  <si>
    <t>TeilnehmerIn 3</t>
  </si>
  <si>
    <t>TeilnehmerIn 4</t>
  </si>
  <si>
    <t>TeilnehmerIn 5</t>
  </si>
  <si>
    <t>TeilnehmerIn 6</t>
  </si>
  <si>
    <t>TeilnehmerIn 7</t>
  </si>
  <si>
    <t>TeilnehmerIn 8</t>
  </si>
  <si>
    <t>TeilnehmerIn 9</t>
  </si>
  <si>
    <t>TeilnehmerIn 10</t>
  </si>
  <si>
    <t>TeilnehmerIn 11</t>
  </si>
  <si>
    <t>TeilnehmerIn 12</t>
  </si>
  <si>
    <t>TeilnehmerIn 13</t>
  </si>
  <si>
    <t>TeilnehmerIn 14</t>
  </si>
  <si>
    <t>TeilnehmerIn 15</t>
  </si>
  <si>
    <t>TeilnehmerIn 16</t>
  </si>
  <si>
    <t>TeilnehmerIn 17</t>
  </si>
  <si>
    <t>TeilnehmerIn 18</t>
  </si>
  <si>
    <t>TeilnehmerIn 19</t>
  </si>
  <si>
    <t>TeilnehmerIn 20</t>
  </si>
  <si>
    <t>Teilnehmer</t>
  </si>
  <si>
    <t>Klasse</t>
  </si>
  <si>
    <t>2.   Schiedsrichter und Spezialisten</t>
  </si>
  <si>
    <t>Der vorliegende Bericht fasst die Ergebnisse des nachfolgend aufgeführten Tests zuhanden des Verbands zusammen.</t>
  </si>
  <si>
    <t>Funktion</t>
  </si>
  <si>
    <t>RechnungsführerIn</t>
  </si>
  <si>
    <t>1.   Allgemeine Testangaben</t>
  </si>
  <si>
    <t>Bemerkung zum Test</t>
  </si>
  <si>
    <t>Total benötigte Punkte</t>
  </si>
  <si>
    <t>3.   Elementgruppen und benötigte Punkte</t>
  </si>
  <si>
    <t>Tech. Spec. Assistent</t>
  </si>
  <si>
    <t>4.   Teilnehmende und erreichte Punkte</t>
  </si>
  <si>
    <t>Laschenname Teilnehmer</t>
  </si>
  <si>
    <t>Textbaustein</t>
  </si>
  <si>
    <t>Total Punkte benötigt</t>
  </si>
  <si>
    <t>Visible?</t>
  </si>
  <si>
    <t>Die unter Ziffer 4 aufgeführten Teilnehmenden wurden mit dem Tool "EVAL OnIce" systematisch und einheitlich bewertet. Für die Beurteilung standen den Teilnehmenden die folgenden Elementgruppen zur Auswahl:</t>
  </si>
  <si>
    <t>Gültigkeit</t>
  </si>
  <si>
    <t>5.   Bemerkung</t>
  </si>
  <si>
    <t>DEUTSCH</t>
  </si>
  <si>
    <t>franz</t>
  </si>
  <si>
    <t>Sprache</t>
  </si>
  <si>
    <t>ital</t>
  </si>
  <si>
    <t>DIPLOM</t>
  </si>
  <si>
    <t>Klubpräsident</t>
  </si>
  <si>
    <t xml:space="preserve">bestätigt durch dieses </t>
  </si>
  <si>
    <t>dass</t>
  </si>
  <si>
    <t>Mitglied vom</t>
  </si>
  <si>
    <t>den</t>
  </si>
  <si>
    <t>am</t>
  </si>
  <si>
    <t>in</t>
  </si>
  <si>
    <t>bestanden hat.</t>
  </si>
  <si>
    <t>deutsch</t>
  </si>
  <si>
    <t>DIPLÔME</t>
  </si>
  <si>
    <t>que</t>
  </si>
  <si>
    <t>le</t>
  </si>
  <si>
    <t>à</t>
  </si>
  <si>
    <t>L'UNION SUISSE DE PATINAGE</t>
  </si>
  <si>
    <t>certifie par le présent</t>
  </si>
  <si>
    <t>Punti totale del libero</t>
  </si>
  <si>
    <t>a</t>
  </si>
  <si>
    <t>il</t>
  </si>
  <si>
    <t>che</t>
  </si>
  <si>
    <t>DIPLOMA</t>
  </si>
  <si>
    <t xml:space="preserve">certifio con questo </t>
  </si>
  <si>
    <t>UNIONE SVIZZERA DEL PATTINAGGIO</t>
  </si>
  <si>
    <t>EVALOnIce</t>
  </si>
  <si>
    <t>DER SCHWEIZERISCHE EISLAUFVERBAND</t>
  </si>
  <si>
    <t>Total de points pour les éléments</t>
  </si>
  <si>
    <t>Total de points programme libre</t>
  </si>
  <si>
    <t>Total Punkte Kür</t>
  </si>
  <si>
    <t>Total Punkte Elemente</t>
  </si>
  <si>
    <t>a passé le</t>
  </si>
  <si>
    <t xml:space="preserve">  </t>
  </si>
  <si>
    <t>membro del</t>
  </si>
  <si>
    <t>ha superato il</t>
  </si>
  <si>
    <t>Giudice-arbitro</t>
  </si>
  <si>
    <t>Punti totali degli elementi</t>
  </si>
  <si>
    <t>SchiedsrichterIn</t>
  </si>
  <si>
    <t>SR</t>
  </si>
  <si>
    <t>PR2</t>
  </si>
  <si>
    <t>PR3</t>
  </si>
  <si>
    <t>EVALOnIceMini</t>
  </si>
  <si>
    <t xml:space="preserve">7.   Unterschriften </t>
  </si>
  <si>
    <t>6.  Einschätzung des Preisrichterkandidaten</t>
  </si>
  <si>
    <t xml:space="preserve">Vorname </t>
  </si>
  <si>
    <t>Qualität der Wertung:</t>
  </si>
  <si>
    <t>Kenntnisse der Reglemente:</t>
  </si>
  <si>
    <t>Umgang mit den Preisrichtern:</t>
  </si>
  <si>
    <t>(3.)</t>
  </si>
  <si>
    <t>2.</t>
  </si>
  <si>
    <t>1.</t>
  </si>
  <si>
    <t>Bemerkungen</t>
  </si>
  <si>
    <t>GOE</t>
  </si>
  <si>
    <t>Wert</t>
  </si>
  <si>
    <t>Base</t>
  </si>
  <si>
    <t>Elemente</t>
  </si>
  <si>
    <t>bestanden     
 ja                                 nein</t>
  </si>
  <si>
    <t xml:space="preserve">Benotung: </t>
  </si>
  <si>
    <t xml:space="preserve">durchschnittliche Ausführung = 0 (für BASE) +1 = gut, +2 = sehr gut, +3 0 hervorragend // -1 = knapp unter BASE, - 2 = unter BASE, - 3 = unter Minimalnote </t>
  </si>
  <si>
    <t>1 Mal ein Dritter Versuch. Jede Ausführung ist zu bewerten. Nur die beste Wertung zählt, sie ist nach rechts zu schreiben.</t>
  </si>
  <si>
    <t>Unterschrift des Preisrichters, des Schiedsrichters_______________________________________________________________</t>
  </si>
  <si>
    <t>KÜRTEST INTERBRONZE</t>
  </si>
  <si>
    <t>KÜRTEST BRONZE</t>
  </si>
  <si>
    <t>TEST DE LIBRE BRONZE</t>
  </si>
  <si>
    <t>TEST DE LIBRE INTERBRONZE</t>
  </si>
  <si>
    <t>Ja</t>
  </si>
  <si>
    <t>Nein</t>
  </si>
  <si>
    <t>EvalOnIce</t>
  </si>
  <si>
    <t>Juge-arbitre</t>
  </si>
  <si>
    <t>Benötigte Punktzahl</t>
  </si>
  <si>
    <t>PreisrichterIn 2</t>
  </si>
  <si>
    <t>PreisrichterIn 3</t>
  </si>
  <si>
    <t>Tech. Spec. Assistant</t>
  </si>
  <si>
    <t>Lizenz-nummer</t>
  </si>
  <si>
    <t>Verantwortliche(r) der Tests</t>
  </si>
  <si>
    <t>Responsable des tests</t>
  </si>
  <si>
    <t>Responsabile dei test</t>
  </si>
  <si>
    <t>Version</t>
  </si>
  <si>
    <t>Änderungen</t>
  </si>
  <si>
    <t>Vergrösserung des Feldes "Klub" im Diplom
Vergrösserung des Feldes "Austragungsort" im Diplom</t>
  </si>
  <si>
    <t>Bereinigung Testbericht, Korrektur des Notizblattes
Änderung der Adressierung</t>
  </si>
  <si>
    <t>Update der Testblätter, Entfernen der Intersilber Testdaten</t>
  </si>
  <si>
    <t>Update der Testblätter, Reduktion der Punkte Pirouetten mit Basic</t>
  </si>
  <si>
    <t>Neue Adresse Testbericht</t>
  </si>
  <si>
    <t>Vereinfachte Bedienung</t>
  </si>
  <si>
    <t>Änderung der Formel beim Diplom für Klubnamen</t>
  </si>
  <si>
    <r>
      <t>Empfänger</t>
    </r>
    <r>
      <rPr>
        <sz val="12"/>
        <rFont val="Arial"/>
        <family val="2"/>
      </rPr>
      <t xml:space="preserve">
Swiss Ice Skating
Haus des Sports
Talgut-Zentrum 27
3063 Ittigen b. Bern
</t>
    </r>
  </si>
  <si>
    <t>Neue Adresse Testbericht, neues Logo</t>
  </si>
  <si>
    <t>Anpassung USpB, SSpB, CSpB</t>
  </si>
  <si>
    <t>Verantwortliche/r der Tests</t>
  </si>
  <si>
    <t>Deutsch</t>
  </si>
  <si>
    <t>francais</t>
  </si>
  <si>
    <t>Nom du test</t>
  </si>
  <si>
    <t>Lieu du test</t>
  </si>
  <si>
    <t>Date</t>
  </si>
  <si>
    <t>Niveau du test</t>
  </si>
  <si>
    <t>Points requis</t>
  </si>
  <si>
    <t>Remarque</t>
  </si>
  <si>
    <t>Langue</t>
  </si>
  <si>
    <t>Juge arbitre</t>
  </si>
  <si>
    <t>Juge 2</t>
  </si>
  <si>
    <t>Juge 3</t>
  </si>
  <si>
    <t>Calculateur</t>
  </si>
  <si>
    <t>Président(e) du club</t>
  </si>
  <si>
    <t>Participant(e) 1</t>
  </si>
  <si>
    <t>Participant(e) 2</t>
  </si>
  <si>
    <t>Participant(e) 3</t>
  </si>
  <si>
    <t>Participant(e) 4</t>
  </si>
  <si>
    <t>Participant(e) 5</t>
  </si>
  <si>
    <t>Participant(e) 6</t>
  </si>
  <si>
    <t>Participant(e) 7</t>
  </si>
  <si>
    <t>Participant(e) 8</t>
  </si>
  <si>
    <t>Participant(e) 9</t>
  </si>
  <si>
    <t>Participant(e) 10</t>
  </si>
  <si>
    <t>Participant(e) 11</t>
  </si>
  <si>
    <t>Participant(e) 12</t>
  </si>
  <si>
    <t>Participant(e) 13</t>
  </si>
  <si>
    <t>Participant(e) 14</t>
  </si>
  <si>
    <t>Participant(e) 15</t>
  </si>
  <si>
    <t>Participant(e) 16</t>
  </si>
  <si>
    <t>Participant(e) 17</t>
  </si>
  <si>
    <t>Participant(e) 18</t>
  </si>
  <si>
    <t>Participant(e) 19</t>
  </si>
  <si>
    <t>Participant(e) 20</t>
  </si>
  <si>
    <t>Der Bericht ist in elektronischer Form einzusenden an Sekretariat (teste@swissiceskating.ch).</t>
  </si>
  <si>
    <t>Deutsch-Französisch, 2 Stellen nach Komma</t>
  </si>
  <si>
    <t>Version 1.10; 13.11.2018</t>
  </si>
  <si>
    <t>Version 2.00; 11.08.2020</t>
  </si>
  <si>
    <t>Version 1.9; 07.10.2017</t>
  </si>
  <si>
    <t>Version 1.2; 14.10.2010</t>
  </si>
  <si>
    <t>Version 1.3; 01.12.2010</t>
  </si>
  <si>
    <t>Version 1.4; 01.12.2011</t>
  </si>
  <si>
    <t>Version 1.5; 01.10.2012</t>
  </si>
  <si>
    <t>Version 1.6; 08.05.2014</t>
  </si>
  <si>
    <t>Version 1.7; 17.10.2014</t>
  </si>
  <si>
    <t>Version 1.8; 21.12.2015</t>
  </si>
  <si>
    <t>Salchow</t>
  </si>
  <si>
    <t>Rittberger</t>
  </si>
  <si>
    <t>Flip</t>
  </si>
  <si>
    <t>Schritt mit va und ve Dreier</t>
  </si>
  <si>
    <t>Schritt Schlangenb + Mohawk</t>
  </si>
  <si>
    <t>USpB (5)</t>
  </si>
  <si>
    <t>SSpB (5)</t>
  </si>
  <si>
    <t>Lutz</t>
  </si>
  <si>
    <t>Axel</t>
  </si>
  <si>
    <t>Sprungkombi Flip - Loop</t>
  </si>
  <si>
    <t>Schritt rSchlangenb. Und rDreier</t>
  </si>
  <si>
    <t>Schritt mit mind 2 versch. Spiralposition 3 Sek.</t>
  </si>
  <si>
    <t>CSpB (5)</t>
  </si>
  <si>
    <t>italiano</t>
  </si>
  <si>
    <t>Rapport du test</t>
  </si>
  <si>
    <t>1.  Informations générales</t>
  </si>
  <si>
    <t>Ce rapport résume les résultats du test suivant pour l'association.</t>
  </si>
  <si>
    <t>Die vom SIS verabschiedeten Reglemente sind anzuwenden.</t>
  </si>
  <si>
    <t xml:space="preserve">Les règlements des tests émis par SIS sont à appliquer. </t>
  </si>
  <si>
    <t>2.   Juges et spécialistes</t>
  </si>
  <si>
    <t>Fonction</t>
  </si>
  <si>
    <t>Nom</t>
  </si>
  <si>
    <t>Club</t>
  </si>
  <si>
    <t>3.   Eléments prescrits et points requis</t>
  </si>
  <si>
    <t>Les participants mentionnés au point 4 ont été évalués avec le Tool "EVAL OnIce" de façon systématique et uniforme. Les participants ont dû présenter les éléments suivants:</t>
  </si>
  <si>
    <t>Eléments</t>
  </si>
  <si>
    <t>benötigte Punkte</t>
  </si>
  <si>
    <t>Total des points requis</t>
  </si>
  <si>
    <t>Juges / Spécialistes (Nom Prénom)</t>
  </si>
  <si>
    <t>Classe</t>
  </si>
  <si>
    <t>4.   Participants et points obtenus</t>
  </si>
  <si>
    <t>Elemente bestanden</t>
  </si>
  <si>
    <t>N°</t>
  </si>
  <si>
    <t>JA</t>
  </si>
  <si>
    <t>J2</t>
  </si>
  <si>
    <t>J3</t>
  </si>
  <si>
    <t>Eléments réussis?</t>
  </si>
  <si>
    <t>5.   Remarque</t>
  </si>
  <si>
    <t>Le rapport est à envoyer électroniquement à la responsable de l’administration des tests, Secrétariat (teste@swissiceskating.ch). La version imprimée et signée du rapport ainsi que les feuilles de jugement (y compris les feuilles du candidat/de la candidate) sont à envoyer également par courrier à la Secrétariat (SwissIceSkating, c/o Swiss Olympic, Haus des Sportes, Postfach 606, 3000 Bern 22).</t>
  </si>
  <si>
    <t>Qualité du jugement:</t>
  </si>
  <si>
    <t>Connaissance des règlements:</t>
  </si>
  <si>
    <t>Contact avec les autres juges:</t>
  </si>
  <si>
    <t>6.  Evaluation du candidat juge / de la candidate juge</t>
  </si>
  <si>
    <t>7.   Signatures</t>
  </si>
  <si>
    <t>Lieu, date</t>
  </si>
  <si>
    <t>Prénom</t>
  </si>
  <si>
    <t>oui</t>
  </si>
  <si>
    <t>non</t>
  </si>
  <si>
    <t>Die Kürtests Interbronze und Bronze werden mit elf GOEs (-5 bis +5) bewertet.</t>
  </si>
  <si>
    <t>TN1</t>
  </si>
  <si>
    <t>P1</t>
  </si>
  <si>
    <t>TN20</t>
  </si>
  <si>
    <t>P20</t>
  </si>
  <si>
    <t>TN19</t>
  </si>
  <si>
    <t>P19</t>
  </si>
  <si>
    <t>TN18</t>
  </si>
  <si>
    <t>P18</t>
  </si>
  <si>
    <t>TN17</t>
  </si>
  <si>
    <t>TN16</t>
  </si>
  <si>
    <t>P16</t>
  </si>
  <si>
    <t>TN15</t>
  </si>
  <si>
    <t>P15</t>
  </si>
  <si>
    <t>P14</t>
  </si>
  <si>
    <t>TN14</t>
  </si>
  <si>
    <t>TN13</t>
  </si>
  <si>
    <t>P13</t>
  </si>
  <si>
    <t>P12</t>
  </si>
  <si>
    <t>TN12</t>
  </si>
  <si>
    <t>TN11</t>
  </si>
  <si>
    <t>P11</t>
  </si>
  <si>
    <t>TN10</t>
  </si>
  <si>
    <t>P10</t>
  </si>
  <si>
    <t>TN9</t>
  </si>
  <si>
    <t>P9</t>
  </si>
  <si>
    <t>TN8</t>
  </si>
  <si>
    <t>P8</t>
  </si>
  <si>
    <t>TN7</t>
  </si>
  <si>
    <t>P7</t>
  </si>
  <si>
    <t>TN6</t>
  </si>
  <si>
    <t>P6</t>
  </si>
  <si>
    <t>TN5</t>
  </si>
  <si>
    <t>P5</t>
  </si>
  <si>
    <t>TN4</t>
  </si>
  <si>
    <t>P4</t>
  </si>
  <si>
    <t>TN3</t>
  </si>
  <si>
    <t>P3</t>
  </si>
  <si>
    <t>TN2</t>
  </si>
  <si>
    <t>P2</t>
  </si>
  <si>
    <t>Remarques</t>
  </si>
  <si>
    <t>Valeur</t>
  </si>
  <si>
    <t xml:space="preserve">Evaluation: </t>
  </si>
  <si>
    <t>Les tests de libre Interbronze et Bronze à être jugés avec onze GOE (-5 à +5)</t>
  </si>
  <si>
    <t>1 seule troisième tentative. Chaque exécution est évaluée. Seule la meilleure note compte, elle est à noter à droite.</t>
  </si>
  <si>
    <t>Loop</t>
  </si>
  <si>
    <t xml:space="preserve">Pas avec trois avant ext. et avant int. </t>
  </si>
  <si>
    <t>Pas avec chang. de carre et mohawk</t>
  </si>
  <si>
    <t>Combinaison de saut Flip - Loop</t>
  </si>
  <si>
    <t>Pas avec chang. de carre arrière et trois arrière</t>
  </si>
  <si>
    <t>Pas avec au moins deux positions spirales 3 sec.</t>
  </si>
  <si>
    <t>P17</t>
  </si>
  <si>
    <t xml:space="preserve">mind 
1 Sprung  
1 Schritt  </t>
  </si>
  <si>
    <t>min
1 saut, 1 pas,
1 pirouette</t>
  </si>
  <si>
    <t>réussi  
 oui                                 non</t>
  </si>
  <si>
    <t>Version 2.01; 18.8.2020</t>
  </si>
  <si>
    <t>Anpassungen im Diplom</t>
  </si>
  <si>
    <t>Version 2.02;
21.09.2020</t>
  </si>
  <si>
    <t>Wert Bronze Element 7 angepasst
GOE eingefügt</t>
  </si>
  <si>
    <t>Version 2.03
3.12.2020</t>
  </si>
  <si>
    <t>Diplom italiensich korrigiert</t>
  </si>
  <si>
    <t>TEST INTERBRONZO DI LIBERO</t>
  </si>
  <si>
    <t>TEST BRONZO DI LIBERO</t>
  </si>
  <si>
    <t xml:space="preserve">numéro de licences </t>
  </si>
  <si>
    <t>numéro de licences</t>
  </si>
  <si>
    <t>Version 2.04
16.03.2021</t>
  </si>
  <si>
    <t>Übersetzung Französich angepasst</t>
  </si>
  <si>
    <t>Version 2.05
29.12.2021</t>
  </si>
  <si>
    <t>Notizenblatt Formeln angepasst</t>
  </si>
  <si>
    <t>membre du</t>
  </si>
  <si>
    <t>Version 2.06; 25.02.2022</t>
  </si>
  <si>
    <t>Diplom französisch korrigiert</t>
  </si>
  <si>
    <t>Version 2.07; 16.04.2022</t>
  </si>
  <si>
    <t>Notizblatt Formel korrigiert</t>
  </si>
  <si>
    <t>Kategorie</t>
  </si>
  <si>
    <t>Lizenznr</t>
  </si>
  <si>
    <t>Nachname</t>
  </si>
  <si>
    <t>Vorname</t>
  </si>
  <si>
    <t>Zusatz</t>
  </si>
  <si>
    <t>Postfach</t>
  </si>
  <si>
    <t>Strasse</t>
  </si>
  <si>
    <t>Land</t>
  </si>
  <si>
    <t>PLZ</t>
  </si>
  <si>
    <t>Ort</t>
  </si>
  <si>
    <t>Nationalitaet</t>
  </si>
  <si>
    <t>Geschlecht</t>
  </si>
  <si>
    <t>Geburtsdatum</t>
  </si>
  <si>
    <t>TelefonP</t>
  </si>
  <si>
    <t>MobiltelP</t>
  </si>
  <si>
    <t>EmailP</t>
  </si>
  <si>
    <t>TelefonG</t>
  </si>
  <si>
    <t>MobiltelG</t>
  </si>
  <si>
    <t>EmailG</t>
  </si>
  <si>
    <t>Clubnr</t>
  </si>
  <si>
    <t>Clubname</t>
  </si>
  <si>
    <t>Clubabkuerzung</t>
  </si>
  <si>
    <t>Teststand</t>
  </si>
  <si>
    <t>Testdatum</t>
  </si>
  <si>
    <t>Lizenz</t>
  </si>
  <si>
    <t>Trainer1</t>
  </si>
  <si>
    <t>Trainer2</t>
  </si>
  <si>
    <t>Choreograph</t>
  </si>
  <si>
    <t>KP_Titel</t>
  </si>
  <si>
    <t>KP_Komponist</t>
  </si>
  <si>
    <t>KP_Orchester</t>
  </si>
  <si>
    <t>KU_Titel</t>
  </si>
  <si>
    <t>KU_Komponist</t>
  </si>
  <si>
    <t>KU_Orchester</t>
  </si>
  <si>
    <t>E-Mail Club</t>
  </si>
  <si>
    <t>6. Klasse Interbronze (Inter-bronze)</t>
  </si>
  <si>
    <t>5. Klasse Bronze (bronze)</t>
  </si>
  <si>
    <t>Interbronze</t>
  </si>
  <si>
    <t>Bronze</t>
  </si>
  <si>
    <t>StartNo</t>
  </si>
  <si>
    <t>Test</t>
  </si>
  <si>
    <t>Version 3.00;
08.10.2023</t>
  </si>
  <si>
    <t>Anmeldung VVA</t>
  </si>
  <si>
    <t>Meldeformular für Online-Anmeldung Wettkampf
formulare d' insciption en ligne pour une competition</t>
  </si>
  <si>
    <t>Wettkampf
competition</t>
  </si>
  <si>
    <t>von
de:</t>
  </si>
  <si>
    <t>bis
à:</t>
  </si>
  <si>
    <t>Kunstlaufen, patinage artistique</t>
  </si>
  <si>
    <t>Swisscup</t>
  </si>
  <si>
    <t>Disziplin
discipline</t>
  </si>
  <si>
    <t>Eistanzen, danse sur glace</t>
  </si>
  <si>
    <t>Kantonal- / Regionalmeisterschaft</t>
  </si>
  <si>
    <t>Meisterschaft
championnat</t>
  </si>
  <si>
    <t>Synchronized Skating</t>
  </si>
  <si>
    <t>Interclub Wettkampf</t>
  </si>
  <si>
    <t>Schnelllaufen, patinage de vitesse</t>
  </si>
  <si>
    <t>Breitensport Wettkampf</t>
  </si>
  <si>
    <t>Max. Anzahl für den Wettkampf
Nombre max.pour la cométition</t>
  </si>
  <si>
    <t>Short Track</t>
  </si>
  <si>
    <t>Nur Lizenzierte Läufer
Seulement patineurs licenciés</t>
  </si>
  <si>
    <t>Ja/ Oui</t>
  </si>
  <si>
    <t>Homepage</t>
  </si>
  <si>
    <t>Stillauf, patiange de style</t>
  </si>
  <si>
    <t>Anmeldung
inscription</t>
  </si>
  <si>
    <t>Max. Anzahl pro Kategorie
Nombre max. par catégorie</t>
  </si>
  <si>
    <t>Kategorie  1.:</t>
  </si>
  <si>
    <t>Kategorie  2.:</t>
  </si>
  <si>
    <t>Kontaktangaben, lieu de rencontre:</t>
  </si>
  <si>
    <t>Name, Vorname
nom, prénom:</t>
  </si>
  <si>
    <t>Adresse
adresse:</t>
  </si>
  <si>
    <t>PLZ, Ort
PLZ, lieu:</t>
  </si>
  <si>
    <t>E-Mail:</t>
  </si>
  <si>
    <t>Telefon
téléphone:</t>
  </si>
  <si>
    <t>Version 3.01;
04.03.2024</t>
  </si>
  <si>
    <t>Formular für VVA-Wettkampf
Fehler korrigiert</t>
  </si>
  <si>
    <t>Startliste korrigiert</t>
  </si>
  <si>
    <t>Version 3.02
23.11.2024</t>
  </si>
  <si>
    <t>Zeit
Temps</t>
  </si>
  <si>
    <r>
      <t xml:space="preserve">Pirouette mit Fusswechsel (CUSpB / CSSpB) ohne Positionswechsel (5/5)
</t>
    </r>
    <r>
      <rPr>
        <sz val="12"/>
        <rFont val="Arial"/>
        <family val="2"/>
      </rPr>
      <t>CUSpB = 1.8 / CSSpB = 1.9</t>
    </r>
  </si>
  <si>
    <t>Pirouette avec chang. de pied, sans chang. de position (5/5) 
(CUSpB =1.8, CSSpB = 1.69)</t>
  </si>
  <si>
    <t>Version 3.03
12.07.2026</t>
  </si>
  <si>
    <t>Neue Base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</si>
</sst>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dd/mm/yyyy;@"/>
    <numFmt numFmtId="167" formatCode="[$-F400]h:mm:ss\ AM/PM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1"/>
      <color indexed="62"/>
      <name val="Arial"/>
      <family val="2"/>
    </font>
    <font>
      <i/>
      <sz val="11"/>
      <color indexed="62"/>
      <name val="Arial"/>
      <family val="2"/>
    </font>
    <font>
      <b/>
      <i/>
      <sz val="18"/>
      <color indexed="62"/>
      <name val="Arial Narrow"/>
      <family val="2"/>
    </font>
    <font>
      <sz val="10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i/>
      <sz val="10"/>
      <color indexed="62"/>
      <name val="Arial"/>
      <family val="2"/>
    </font>
    <font>
      <b/>
      <sz val="10"/>
      <color indexed="62"/>
      <name val="Arial"/>
      <family val="2"/>
    </font>
    <font>
      <b/>
      <sz val="16"/>
      <color indexed="62"/>
      <name val="Arial"/>
      <family val="2"/>
    </font>
    <font>
      <b/>
      <sz val="12"/>
      <color indexed="62"/>
      <name val="Arial"/>
      <family val="2"/>
    </font>
    <font>
      <sz val="12"/>
      <color indexed="62"/>
      <name val="Arial"/>
      <family val="2"/>
    </font>
    <font>
      <b/>
      <sz val="14"/>
      <name val="Arial"/>
      <family val="2"/>
    </font>
    <font>
      <b/>
      <i/>
      <sz val="15"/>
      <color indexed="62"/>
      <name val="Arial Narrow"/>
      <family val="2"/>
    </font>
    <font>
      <sz val="11"/>
      <color indexed="62"/>
      <name val="Arial"/>
      <family val="2"/>
    </font>
    <font>
      <b/>
      <sz val="20"/>
      <color indexed="62"/>
      <name val="Arial"/>
      <family val="2"/>
    </font>
    <font>
      <b/>
      <sz val="14"/>
      <color indexed="62"/>
      <name val="Arial"/>
      <family val="2"/>
    </font>
    <font>
      <i/>
      <sz val="8"/>
      <color indexed="62"/>
      <name val="Arial"/>
      <family val="2"/>
    </font>
    <font>
      <b/>
      <i/>
      <sz val="12"/>
      <color indexed="62"/>
      <name val="Arial Narrow"/>
      <family val="2"/>
    </font>
    <font>
      <b/>
      <i/>
      <sz val="12"/>
      <color indexed="62"/>
      <name val="Arial"/>
      <family val="2"/>
    </font>
    <font>
      <i/>
      <sz val="12"/>
      <name val="Arial"/>
      <family val="2"/>
    </font>
    <font>
      <sz val="8"/>
      <color indexed="62"/>
      <name val="Arial"/>
      <family val="2"/>
    </font>
    <font>
      <i/>
      <sz val="9"/>
      <color indexed="62"/>
      <name val="Arial"/>
      <family val="2"/>
    </font>
    <font>
      <sz val="72"/>
      <color indexed="62"/>
      <name val="Arial"/>
      <family val="2"/>
    </font>
    <font>
      <u/>
      <sz val="12"/>
      <color indexed="62"/>
      <name val="Arial"/>
      <family val="2"/>
    </font>
    <font>
      <sz val="14"/>
      <color indexed="62"/>
      <name val="Arial"/>
      <family val="2"/>
    </font>
    <font>
      <b/>
      <sz val="30"/>
      <name val="Gill Sans extrabold"/>
    </font>
    <font>
      <b/>
      <sz val="18"/>
      <name val="Verdana"/>
      <family val="2"/>
    </font>
    <font>
      <sz val="16"/>
      <color indexed="8"/>
      <name val="GillSans ExtraBold"/>
    </font>
    <font>
      <b/>
      <sz val="30"/>
      <name val="Lucida Calligraphy"/>
      <family val="4"/>
    </font>
    <font>
      <sz val="14"/>
      <name val="Verdana"/>
      <family val="2"/>
    </font>
    <font>
      <b/>
      <i/>
      <sz val="18"/>
      <name val="Lucida Sans"/>
      <family val="2"/>
    </font>
    <font>
      <b/>
      <i/>
      <sz val="36"/>
      <name val="Lucida Sans"/>
      <family val="2"/>
    </font>
    <font>
      <sz val="10"/>
      <color indexed="8"/>
      <name val="Gill Sans ExtraBold"/>
    </font>
    <font>
      <sz val="11"/>
      <color indexed="9"/>
      <name val="Arial"/>
      <family val="2"/>
    </font>
    <font>
      <i/>
      <u/>
      <sz val="12"/>
      <name val="Arial"/>
      <family val="2"/>
    </font>
    <font>
      <b/>
      <sz val="24"/>
      <color indexed="62"/>
      <name val="Arial"/>
      <family val="2"/>
    </font>
    <font>
      <sz val="8"/>
      <name val="Arial"/>
      <family val="2"/>
    </font>
    <font>
      <b/>
      <i/>
      <sz val="12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rgb="FF333399"/>
      <name val="Arial"/>
      <family val="2"/>
    </font>
    <font>
      <sz val="12"/>
      <color theme="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b/>
      <sz val="10"/>
      <color indexed="62"/>
      <name val="Arial Narrow"/>
      <family val="2"/>
    </font>
    <font>
      <sz val="11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/>
  </cellStyleXfs>
  <cellXfs count="452">
    <xf numFmtId="0" fontId="0" fillId="0" borderId="0" xfId="0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 applyProtection="1">
      <alignment horizontal="right" vertical="top" wrapText="1"/>
      <protection hidden="1"/>
    </xf>
    <xf numFmtId="0" fontId="4" fillId="0" borderId="0" xfId="0" applyFont="1" applyAlignment="1">
      <alignment horizontal="center" vertical="center"/>
    </xf>
    <xf numFmtId="0" fontId="8" fillId="2" borderId="0" xfId="0" applyFont="1" applyFill="1" applyAlignment="1" applyProtection="1">
      <alignment horizontal="right" vertical="top" wrapText="1"/>
      <protection hidden="1"/>
    </xf>
    <xf numFmtId="0" fontId="9" fillId="2" borderId="0" xfId="0" applyFont="1" applyFill="1" applyAlignment="1" applyProtection="1">
      <alignment horizontal="left" vertical="top"/>
      <protection hidden="1"/>
    </xf>
    <xf numFmtId="0" fontId="7" fillId="0" borderId="0" xfId="0" applyFont="1"/>
    <xf numFmtId="0" fontId="7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right"/>
    </xf>
    <xf numFmtId="0" fontId="7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3" borderId="2" xfId="0" applyFont="1" applyFill="1" applyBorder="1"/>
    <xf numFmtId="0" fontId="12" fillId="0" borderId="0" xfId="0" applyFont="1" applyProtection="1"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right" vertical="top" wrapText="1"/>
      <protection hidden="1"/>
    </xf>
    <xf numFmtId="0" fontId="18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5" fillId="2" borderId="0" xfId="0" applyFont="1" applyFill="1" applyAlignment="1">
      <alignment horizontal="center"/>
    </xf>
    <xf numFmtId="0" fontId="19" fillId="0" borderId="0" xfId="0" applyFont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13" fillId="0" borderId="0" xfId="0" applyFont="1" applyAlignment="1" applyProtection="1">
      <alignment vertical="top" wrapText="1"/>
      <protection hidden="1"/>
    </xf>
    <xf numFmtId="0" fontId="4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7" fillId="3" borderId="5" xfId="0" applyFont="1" applyFill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22" fillId="0" borderId="0" xfId="0" applyFont="1" applyAlignment="1" applyProtection="1">
      <alignment horizontal="left"/>
      <protection hidden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3" borderId="0" xfId="0" applyFont="1" applyFill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0" xfId="0" applyFont="1" applyFill="1" applyAlignment="1" applyProtection="1">
      <alignment horizontal="right" vertical="center" indent="1"/>
      <protection hidden="1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top" wrapText="1"/>
      <protection hidden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17" fillId="6" borderId="1" xfId="0" quotePrefix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vertical="top"/>
      <protection hidden="1"/>
    </xf>
    <xf numFmtId="0" fontId="16" fillId="0" borderId="0" xfId="0" applyFont="1" applyProtection="1">
      <protection hidden="1"/>
    </xf>
    <xf numFmtId="0" fontId="17" fillId="0" borderId="1" xfId="0" applyFont="1" applyBorder="1" applyAlignment="1" applyProtection="1">
      <alignment horizontal="center" vertical="top"/>
      <protection hidden="1"/>
    </xf>
    <xf numFmtId="0" fontId="16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7" fillId="3" borderId="1" xfId="0" applyFont="1" applyFill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left"/>
      <protection hidden="1"/>
    </xf>
    <xf numFmtId="0" fontId="17" fillId="3" borderId="1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Protection="1">
      <protection hidden="1"/>
    </xf>
    <xf numFmtId="0" fontId="4" fillId="3" borderId="8" xfId="0" applyFont="1" applyFill="1" applyBorder="1" applyProtection="1">
      <protection hidden="1"/>
    </xf>
    <xf numFmtId="0" fontId="4" fillId="3" borderId="7" xfId="0" applyFont="1" applyFill="1" applyBorder="1" applyAlignment="1" applyProtection="1">
      <alignment horizontal="left"/>
      <protection hidden="1"/>
    </xf>
    <xf numFmtId="0" fontId="17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vertical="center"/>
      <protection hidden="1"/>
    </xf>
    <xf numFmtId="0" fontId="4" fillId="3" borderId="12" xfId="0" applyFont="1" applyFill="1" applyBorder="1" applyAlignment="1" applyProtection="1">
      <alignment vertical="center"/>
      <protection hidden="1"/>
    </xf>
    <xf numFmtId="0" fontId="4" fillId="3" borderId="13" xfId="0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vertical="center"/>
      <protection hidden="1"/>
    </xf>
    <xf numFmtId="0" fontId="4" fillId="3" borderId="15" xfId="0" applyFont="1" applyFill="1" applyBorder="1" applyAlignment="1" applyProtection="1">
      <alignment horizontal="right" vertical="center"/>
      <protection hidden="1"/>
    </xf>
    <xf numFmtId="0" fontId="16" fillId="0" borderId="16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14" fontId="17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top" wrapText="1"/>
      <protection hidden="1"/>
    </xf>
    <xf numFmtId="0" fontId="16" fillId="5" borderId="1" xfId="0" applyFont="1" applyFill="1" applyBorder="1" applyAlignment="1" applyProtection="1">
      <alignment vertical="top" wrapText="1"/>
      <protection hidden="1"/>
    </xf>
    <xf numFmtId="0" fontId="17" fillId="0" borderId="1" xfId="0" applyFont="1" applyBorder="1" applyAlignment="1" applyProtection="1">
      <alignment vertical="top" wrapText="1"/>
      <protection hidden="1"/>
    </xf>
    <xf numFmtId="0" fontId="17" fillId="0" borderId="17" xfId="0" applyFont="1" applyBorder="1" applyAlignment="1" applyProtection="1">
      <alignment vertical="top" wrapText="1"/>
      <protection hidden="1"/>
    </xf>
    <xf numFmtId="0" fontId="17" fillId="0" borderId="18" xfId="0" applyFont="1" applyBorder="1" applyAlignment="1" applyProtection="1">
      <alignment vertical="top" wrapText="1"/>
      <protection hidden="1"/>
    </xf>
    <xf numFmtId="0" fontId="17" fillId="0" borderId="16" xfId="0" applyFont="1" applyBorder="1" applyAlignment="1" applyProtection="1">
      <alignment vertical="top" wrapText="1"/>
      <protection hidden="1"/>
    </xf>
    <xf numFmtId="0" fontId="17" fillId="4" borderId="1" xfId="0" applyFont="1" applyFill="1" applyBorder="1" applyAlignment="1" applyProtection="1">
      <alignment vertical="top" wrapText="1"/>
      <protection locked="0"/>
    </xf>
    <xf numFmtId="0" fontId="17" fillId="4" borderId="17" xfId="0" applyFont="1" applyFill="1" applyBorder="1" applyAlignment="1" applyProtection="1">
      <alignment vertical="top" wrapText="1"/>
      <protection locked="0"/>
    </xf>
    <xf numFmtId="0" fontId="17" fillId="4" borderId="18" xfId="0" applyFont="1" applyFill="1" applyBorder="1" applyAlignment="1" applyProtection="1">
      <alignment vertical="top" wrapText="1"/>
      <protection locked="0"/>
    </xf>
    <xf numFmtId="0" fontId="17" fillId="4" borderId="16" xfId="0" applyFont="1" applyFill="1" applyBorder="1" applyAlignment="1" applyProtection="1">
      <alignment vertical="top" wrapText="1"/>
      <protection locked="0"/>
    </xf>
    <xf numFmtId="0" fontId="17" fillId="0" borderId="19" xfId="0" applyFont="1" applyBorder="1" applyAlignment="1" applyProtection="1">
      <alignment vertical="top" wrapText="1"/>
      <protection hidden="1"/>
    </xf>
    <xf numFmtId="0" fontId="17" fillId="4" borderId="19" xfId="0" applyFont="1" applyFill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4" fillId="3" borderId="1" xfId="0" applyFont="1" applyFill="1" applyBorder="1" applyAlignment="1" applyProtection="1">
      <alignment horizontal="center" wrapText="1"/>
      <protection hidden="1"/>
    </xf>
    <xf numFmtId="0" fontId="13" fillId="0" borderId="0" xfId="0" applyFont="1" applyAlignment="1" applyProtection="1">
      <alignment horizontal="right" vertical="top" wrapText="1"/>
      <protection hidden="1"/>
    </xf>
    <xf numFmtId="0" fontId="11" fillId="0" borderId="0" xfId="0" applyFont="1" applyAlignment="1">
      <alignment horizontal="left" vertical="top" wrapText="1"/>
    </xf>
    <xf numFmtId="0" fontId="7" fillId="3" borderId="17" xfId="0" applyFont="1" applyFill="1" applyBorder="1" applyAlignment="1">
      <alignment horizontal="left"/>
    </xf>
    <xf numFmtId="0" fontId="17" fillId="7" borderId="1" xfId="0" applyFont="1" applyFill="1" applyBorder="1" applyAlignment="1">
      <alignment horizontal="center"/>
    </xf>
    <xf numFmtId="165" fontId="11" fillId="2" borderId="2" xfId="0" applyNumberFormat="1" applyFont="1" applyFill="1" applyBorder="1" applyAlignment="1">
      <alignment horizontal="center"/>
    </xf>
    <xf numFmtId="0" fontId="26" fillId="0" borderId="0" xfId="0" applyFont="1" applyAlignment="1" applyProtection="1">
      <alignment horizontal="right" vertic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4" fillId="3" borderId="4" xfId="0" applyFont="1" applyFill="1" applyBorder="1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0" fillId="0" borderId="0" xfId="0" applyFont="1"/>
    <xf numFmtId="0" fontId="16" fillId="2" borderId="5" xfId="0" applyFont="1" applyFill="1" applyBorder="1" applyAlignment="1" applyProtection="1">
      <alignment vertical="center"/>
      <protection hidden="1"/>
    </xf>
    <xf numFmtId="0" fontId="16" fillId="2" borderId="4" xfId="0" applyFont="1" applyFill="1" applyBorder="1" applyAlignment="1" applyProtection="1">
      <alignment vertical="center"/>
      <protection hidden="1"/>
    </xf>
    <xf numFmtId="0" fontId="16" fillId="2" borderId="2" xfId="0" applyFont="1" applyFill="1" applyBorder="1" applyAlignment="1" applyProtection="1">
      <alignment vertical="center"/>
      <protection hidden="1"/>
    </xf>
    <xf numFmtId="0" fontId="42" fillId="2" borderId="0" xfId="0" applyFont="1" applyFill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3" fillId="0" borderId="0" xfId="0" applyFont="1" applyAlignment="1" applyProtection="1">
      <alignment vertical="center" wrapText="1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44" fillId="0" borderId="0" xfId="0" applyFont="1" applyAlignment="1" applyProtection="1">
      <alignment horizontal="left" vertical="top"/>
      <protection hidden="1"/>
    </xf>
    <xf numFmtId="0" fontId="45" fillId="0" borderId="0" xfId="0" applyFont="1"/>
    <xf numFmtId="0" fontId="26" fillId="0" borderId="0" xfId="0" applyFont="1" applyAlignment="1" applyProtection="1">
      <alignment horizontal="right" vertical="top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 inden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 indent="1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2" borderId="12" xfId="0" applyFont="1" applyFill="1" applyBorder="1" applyAlignment="1" applyProtection="1">
      <alignment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49" fontId="4" fillId="0" borderId="1" xfId="0" applyNumberFormat="1" applyFont="1" applyBorder="1" applyAlignment="1" applyProtection="1">
      <alignment vertical="top" wrapText="1"/>
      <protection hidden="1"/>
    </xf>
    <xf numFmtId="0" fontId="5" fillId="2" borderId="17" xfId="0" applyFont="1" applyFill="1" applyBorder="1" applyAlignment="1" applyProtection="1">
      <alignment horizontal="left" vertical="center"/>
      <protection hidden="1"/>
    </xf>
    <xf numFmtId="165" fontId="46" fillId="2" borderId="15" xfId="0" quotePrefix="1" applyNumberFormat="1" applyFont="1" applyFill="1" applyBorder="1" applyAlignment="1">
      <alignment horizontal="center"/>
    </xf>
    <xf numFmtId="0" fontId="4" fillId="0" borderId="1" xfId="0" applyFont="1" applyBorder="1" applyProtection="1">
      <protection hidden="1"/>
    </xf>
    <xf numFmtId="0" fontId="4" fillId="2" borderId="18" xfId="0" applyFont="1" applyFill="1" applyBorder="1" applyAlignment="1" applyProtection="1">
      <alignment vertical="center"/>
      <protection hidden="1"/>
    </xf>
    <xf numFmtId="165" fontId="46" fillId="2" borderId="1" xfId="0" quotePrefix="1" applyNumberFormat="1" applyFont="1" applyFill="1" applyBorder="1" applyAlignment="1">
      <alignment horizontal="center"/>
    </xf>
    <xf numFmtId="49" fontId="4" fillId="0" borderId="16" xfId="0" applyNumberFormat="1" applyFont="1" applyBorder="1" applyAlignment="1" applyProtection="1">
      <alignment vertical="top" wrapText="1"/>
      <protection hidden="1"/>
    </xf>
    <xf numFmtId="0" fontId="4" fillId="2" borderId="1" xfId="0" applyFont="1" applyFill="1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47" fillId="0" borderId="1" xfId="0" applyFont="1" applyBorder="1" applyAlignment="1" applyProtection="1">
      <alignment vertical="top" wrapText="1"/>
      <protection hidden="1"/>
    </xf>
    <xf numFmtId="0" fontId="26" fillId="0" borderId="0" xfId="0" applyFont="1" applyAlignment="1" applyProtection="1">
      <alignment vertical="top" wrapText="1"/>
      <protection hidden="1"/>
    </xf>
    <xf numFmtId="0" fontId="26" fillId="0" borderId="0" xfId="0" applyFont="1" applyAlignment="1" applyProtection="1">
      <alignment horizontal="left" vertical="top" wrapText="1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26" fillId="0" borderId="1" xfId="0" applyFont="1" applyBorder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2" borderId="10" xfId="0" applyFont="1" applyFill="1" applyBorder="1" applyAlignment="1" applyProtection="1">
      <alignment vertical="center" wrapText="1"/>
      <protection hidden="1"/>
    </xf>
    <xf numFmtId="0" fontId="16" fillId="2" borderId="1" xfId="0" applyFont="1" applyFill="1" applyBorder="1" applyAlignment="1" applyProtection="1">
      <alignment vertical="center"/>
      <protection hidden="1"/>
    </xf>
    <xf numFmtId="0" fontId="0" fillId="0" borderId="0" xfId="0" applyAlignment="1">
      <alignment wrapText="1"/>
    </xf>
    <xf numFmtId="4" fontId="14" fillId="4" borderId="1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left" vertical="top" wrapText="1"/>
      <protection hidden="1"/>
    </xf>
    <xf numFmtId="0" fontId="10" fillId="0" borderId="0" xfId="0" applyFont="1"/>
    <xf numFmtId="0" fontId="49" fillId="0" borderId="0" xfId="0" applyFont="1"/>
    <xf numFmtId="0" fontId="49" fillId="0" borderId="0" xfId="0" applyFont="1" applyAlignment="1">
      <alignment wrapText="1"/>
    </xf>
    <xf numFmtId="14" fontId="49" fillId="0" borderId="0" xfId="0" applyNumberFormat="1" applyFont="1" applyAlignment="1">
      <alignment wrapText="1"/>
    </xf>
    <xf numFmtId="0" fontId="49" fillId="0" borderId="0" xfId="0" applyFont="1" applyAlignment="1">
      <alignment horizontal="left" wrapText="1"/>
    </xf>
    <xf numFmtId="165" fontId="0" fillId="0" borderId="0" xfId="0" applyNumberFormat="1"/>
    <xf numFmtId="0" fontId="21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>
      <alignment wrapText="1"/>
    </xf>
    <xf numFmtId="165" fontId="11" fillId="9" borderId="2" xfId="0" applyNumberFormat="1" applyFont="1" applyFill="1" applyBorder="1" applyAlignment="1">
      <alignment horizontal="center"/>
    </xf>
    <xf numFmtId="0" fontId="50" fillId="0" borderId="0" xfId="0" applyFont="1"/>
    <xf numFmtId="0" fontId="17" fillId="2" borderId="0" xfId="0" applyFont="1" applyFill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3" xfId="0" applyFont="1" applyFill="1" applyBorder="1" applyAlignment="1" applyProtection="1">
      <alignment horizontal="left" vertical="center" wrapText="1"/>
      <protection hidden="1"/>
    </xf>
    <xf numFmtId="0" fontId="5" fillId="2" borderId="15" xfId="0" applyFont="1" applyFill="1" applyBorder="1" applyAlignment="1" applyProtection="1">
      <alignment horizontal="left" vertical="center" wrapText="1"/>
      <protection hidden="1"/>
    </xf>
    <xf numFmtId="0" fontId="5" fillId="3" borderId="10" xfId="0" applyFont="1" applyFill="1" applyBorder="1" applyAlignment="1" applyProtection="1">
      <alignment horizontal="left" vertical="top"/>
      <protection hidden="1"/>
    </xf>
    <xf numFmtId="0" fontId="5" fillId="3" borderId="3" xfId="0" applyFont="1" applyFill="1" applyBorder="1" applyAlignment="1" applyProtection="1">
      <alignment horizontal="left" vertical="top"/>
      <protection hidden="1"/>
    </xf>
    <xf numFmtId="0" fontId="5" fillId="3" borderId="11" xfId="0" applyFont="1" applyFill="1" applyBorder="1" applyAlignment="1" applyProtection="1">
      <alignment horizontal="left" vertical="top"/>
      <protection hidden="1"/>
    </xf>
    <xf numFmtId="0" fontId="4" fillId="3" borderId="12" xfId="0" applyFont="1" applyFill="1" applyBorder="1" applyAlignment="1" applyProtection="1">
      <alignment horizontal="left" vertical="top"/>
      <protection hidden="1"/>
    </xf>
    <xf numFmtId="0" fontId="4" fillId="3" borderId="13" xfId="0" applyFont="1" applyFill="1" applyBorder="1" applyAlignment="1" applyProtection="1">
      <alignment horizontal="left" vertical="top"/>
      <protection hidden="1"/>
    </xf>
    <xf numFmtId="0" fontId="4" fillId="3" borderId="15" xfId="0" applyFont="1" applyFill="1" applyBorder="1" applyAlignment="1" applyProtection="1">
      <alignment horizontal="left" vertical="top"/>
      <protection hidden="1"/>
    </xf>
    <xf numFmtId="165" fontId="46" fillId="2" borderId="17" xfId="0" applyNumberFormat="1" applyFont="1" applyFill="1" applyBorder="1" applyAlignment="1">
      <alignment horizontal="center" vertical="center"/>
    </xf>
    <xf numFmtId="165" fontId="46" fillId="2" borderId="18" xfId="0" applyNumberFormat="1" applyFont="1" applyFill="1" applyBorder="1" applyAlignment="1">
      <alignment horizontal="center" vertical="center"/>
    </xf>
    <xf numFmtId="165" fontId="46" fillId="2" borderId="16" xfId="0" applyNumberFormat="1" applyFont="1" applyFill="1" applyBorder="1" applyAlignment="1">
      <alignment horizontal="center" vertical="center"/>
    </xf>
    <xf numFmtId="0" fontId="44" fillId="0" borderId="0" xfId="0" applyFont="1" applyAlignment="1" applyProtection="1">
      <alignment horizontal="right" vertical="center"/>
      <protection hidden="1"/>
    </xf>
    <xf numFmtId="0" fontId="5" fillId="2" borderId="3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5" fillId="3" borderId="11" xfId="0" applyFont="1" applyFill="1" applyBorder="1" applyAlignment="1" applyProtection="1">
      <alignment horizontal="left" vertical="center"/>
      <protection hidden="1"/>
    </xf>
    <xf numFmtId="0" fontId="4" fillId="2" borderId="18" xfId="0" applyFont="1" applyFill="1" applyBorder="1" applyAlignment="1" applyProtection="1">
      <alignment horizontal="left" vertical="top" wrapText="1"/>
      <protection hidden="1"/>
    </xf>
    <xf numFmtId="0" fontId="26" fillId="0" borderId="1" xfId="0" applyFont="1" applyBorder="1" applyAlignment="1" applyProtection="1">
      <alignment horizontal="left" vertical="top" wrapText="1"/>
      <protection hidden="1"/>
    </xf>
    <xf numFmtId="0" fontId="47" fillId="2" borderId="1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3" xfId="0" applyFont="1" applyFill="1" applyBorder="1" applyAlignment="1" applyProtection="1">
      <alignment horizontal="left" vertical="center"/>
      <protection hidden="1"/>
    </xf>
    <xf numFmtId="0" fontId="4" fillId="3" borderId="15" xfId="0" applyFont="1" applyFill="1" applyBorder="1" applyAlignment="1" applyProtection="1">
      <alignment horizontal="left" vertical="center"/>
      <protection hidden="1"/>
    </xf>
    <xf numFmtId="0" fontId="17" fillId="4" borderId="1" xfId="0" applyFont="1" applyFill="1" applyBorder="1" applyAlignment="1" applyProtection="1">
      <alignment horizontal="right" vertical="center"/>
      <protection locked="0" hidden="1"/>
    </xf>
    <xf numFmtId="0" fontId="16" fillId="2" borderId="1" xfId="0" applyFont="1" applyFill="1" applyBorder="1" applyAlignment="1" applyProtection="1">
      <alignment horizontal="right" vertical="center"/>
      <protection hidden="1"/>
    </xf>
    <xf numFmtId="0" fontId="17" fillId="0" borderId="16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49" fontId="4" fillId="0" borderId="17" xfId="0" applyNumberFormat="1" applyFont="1" applyBorder="1" applyAlignment="1" applyProtection="1">
      <alignment horizontal="center" vertical="center" wrapText="1"/>
      <protection hidden="1"/>
    </xf>
    <xf numFmtId="49" fontId="4" fillId="0" borderId="16" xfId="0" applyNumberFormat="1" applyFont="1" applyBorder="1" applyAlignment="1" applyProtection="1">
      <alignment horizontal="center" vertical="center" wrapText="1"/>
      <protection hidden="1"/>
    </xf>
    <xf numFmtId="0" fontId="16" fillId="10" borderId="0" xfId="0" applyFont="1" applyFill="1" applyAlignment="1">
      <alignment horizontal="left"/>
    </xf>
    <xf numFmtId="0" fontId="4" fillId="0" borderId="17" xfId="0" applyFont="1" applyBorder="1" applyAlignment="1" applyProtection="1">
      <alignment vertical="center" wrapText="1"/>
      <protection hidden="1"/>
    </xf>
    <xf numFmtId="0" fontId="49" fillId="0" borderId="16" xfId="0" applyFont="1" applyBorder="1" applyAlignment="1">
      <alignment horizontal="left" vertical="top" wrapText="1"/>
    </xf>
    <xf numFmtId="0" fontId="49" fillId="0" borderId="0" xfId="0" applyFont="1" applyProtection="1">
      <protection hidden="1"/>
    </xf>
    <xf numFmtId="0" fontId="49" fillId="0" borderId="1" xfId="0" applyFont="1" applyBorder="1" applyAlignment="1" applyProtection="1">
      <alignment horizontal="center" wrapText="1"/>
      <protection hidden="1"/>
    </xf>
    <xf numFmtId="0" fontId="52" fillId="0" borderId="0" xfId="0" applyFont="1" applyAlignment="1" applyProtection="1">
      <alignment vertical="center"/>
      <protection hidden="1"/>
    </xf>
    <xf numFmtId="165" fontId="49" fillId="0" borderId="0" xfId="0" applyNumberFormat="1" applyFont="1" applyAlignment="1">
      <alignment wrapText="1"/>
    </xf>
    <xf numFmtId="165" fontId="11" fillId="2" borderId="2" xfId="0" applyNumberFormat="1" applyFont="1" applyFill="1" applyBorder="1" applyAlignment="1">
      <alignment horizontal="center" wrapText="1"/>
    </xf>
    <xf numFmtId="0" fontId="53" fillId="0" borderId="0" xfId="0" applyFont="1"/>
    <xf numFmtId="0" fontId="45" fillId="0" borderId="37" xfId="0" applyFont="1" applyBorder="1" applyAlignment="1">
      <alignment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53" fillId="0" borderId="37" xfId="0" applyFont="1" applyBorder="1" applyAlignment="1">
      <alignment horizontal="center"/>
    </xf>
    <xf numFmtId="2" fontId="0" fillId="11" borderId="42" xfId="0" applyNumberFormat="1" applyFill="1" applyBorder="1" applyAlignment="1">
      <alignment horizontal="center" vertical="center"/>
    </xf>
    <xf numFmtId="2" fontId="0" fillId="11" borderId="43" xfId="0" applyNumberFormat="1" applyFill="1" applyBorder="1" applyAlignment="1">
      <alignment horizontal="center" vertical="center"/>
    </xf>
    <xf numFmtId="2" fontId="0" fillId="11" borderId="44" xfId="0" applyNumberFormat="1" applyFill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0" fontId="0" fillId="12" borderId="0" xfId="0" applyFill="1" applyAlignment="1">
      <alignment wrapText="1"/>
    </xf>
    <xf numFmtId="0" fontId="0" fillId="12" borderId="0" xfId="0" applyFill="1"/>
    <xf numFmtId="0" fontId="53" fillId="12" borderId="0" xfId="0" applyFont="1" applyFill="1"/>
    <xf numFmtId="0" fontId="45" fillId="0" borderId="0" xfId="0" applyFont="1" applyAlignment="1">
      <alignment wrapText="1"/>
    </xf>
    <xf numFmtId="2" fontId="4" fillId="0" borderId="17" xfId="0" applyNumberFormat="1" applyFont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45" fillId="8" borderId="0" xfId="0" applyFont="1" applyFill="1"/>
    <xf numFmtId="0" fontId="0" fillId="8" borderId="0" xfId="0" applyFill="1"/>
    <xf numFmtId="0" fontId="0" fillId="14" borderId="0" xfId="0" applyFill="1"/>
    <xf numFmtId="0" fontId="0" fillId="8" borderId="50" xfId="0" applyFill="1" applyBorder="1"/>
    <xf numFmtId="0" fontId="0" fillId="14" borderId="50" xfId="0" applyFill="1" applyBorder="1"/>
    <xf numFmtId="0" fontId="0" fillId="14" borderId="51" xfId="0" applyFill="1" applyBorder="1"/>
    <xf numFmtId="0" fontId="0" fillId="8" borderId="53" xfId="0" applyFill="1" applyBorder="1"/>
    <xf numFmtId="0" fontId="0" fillId="14" borderId="53" xfId="0" applyFill="1" applyBorder="1"/>
    <xf numFmtId="0" fontId="0" fillId="14" borderId="54" xfId="0" applyFill="1" applyBorder="1"/>
    <xf numFmtId="0" fontId="0" fillId="8" borderId="56" xfId="0" applyFill="1" applyBorder="1"/>
    <xf numFmtId="0" fontId="0" fillId="14" borderId="56" xfId="0" applyFill="1" applyBorder="1"/>
    <xf numFmtId="0" fontId="0" fillId="14" borderId="57" xfId="0" applyFill="1" applyBorder="1"/>
    <xf numFmtId="0" fontId="0" fillId="8" borderId="30" xfId="0" applyFill="1" applyBorder="1"/>
    <xf numFmtId="0" fontId="0" fillId="8" borderId="58" xfId="0" applyFill="1" applyBorder="1"/>
    <xf numFmtId="0" fontId="45" fillId="14" borderId="6" xfId="0" applyFont="1" applyFill="1" applyBorder="1"/>
    <xf numFmtId="0" fontId="16" fillId="13" borderId="0" xfId="0" applyFont="1" applyFill="1" applyAlignment="1" applyProtection="1">
      <alignment vertical="center"/>
      <protection hidden="1"/>
    </xf>
    <xf numFmtId="166" fontId="16" fillId="13" borderId="0" xfId="0" applyNumberFormat="1" applyFont="1" applyFill="1" applyAlignment="1" applyProtection="1">
      <alignment vertical="center"/>
      <protection hidden="1"/>
    </xf>
    <xf numFmtId="0" fontId="55" fillId="2" borderId="5" xfId="0" applyFont="1" applyFill="1" applyBorder="1" applyAlignment="1" applyProtection="1">
      <alignment vertical="center"/>
      <protection hidden="1"/>
    </xf>
    <xf numFmtId="0" fontId="45" fillId="0" borderId="3" xfId="0" applyFont="1" applyBorder="1" applyAlignment="1" applyProtection="1">
      <alignment vertical="center"/>
      <protection hidden="1"/>
    </xf>
    <xf numFmtId="0" fontId="17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32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17" fillId="4" borderId="0" xfId="0" applyFont="1" applyFill="1" applyAlignment="1" applyProtection="1">
      <alignment vertical="top" wrapText="1"/>
      <protection locked="0"/>
    </xf>
    <xf numFmtId="0" fontId="17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left" vertical="center" wrapText="1"/>
      <protection hidden="1"/>
    </xf>
    <xf numFmtId="164" fontId="30" fillId="0" borderId="0" xfId="0" applyNumberFormat="1" applyFont="1" applyAlignment="1" applyProtection="1">
      <alignment horizontal="right" vertical="center"/>
      <protection hidden="1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4" fontId="30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0" fontId="15" fillId="0" borderId="0" xfId="0" applyFont="1" applyAlignment="1" applyProtection="1">
      <alignment vertical="center"/>
      <protection hidden="1"/>
    </xf>
    <xf numFmtId="164" fontId="17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7" fillId="0" borderId="0" xfId="0" applyFont="1" applyAlignment="1" applyProtection="1">
      <alignment horizontal="center" vertical="center"/>
      <protection hidden="1"/>
    </xf>
    <xf numFmtId="164" fontId="17" fillId="0" borderId="0" xfId="0" applyNumberFormat="1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14" borderId="49" xfId="0" applyFill="1" applyBorder="1" applyProtection="1">
      <protection locked="0"/>
    </xf>
    <xf numFmtId="0" fontId="0" fillId="14" borderId="52" xfId="0" applyFill="1" applyBorder="1" applyProtection="1">
      <protection locked="0"/>
    </xf>
    <xf numFmtId="0" fontId="0" fillId="8" borderId="49" xfId="0" applyFill="1" applyBorder="1" applyProtection="1">
      <protection locked="0"/>
    </xf>
    <xf numFmtId="0" fontId="0" fillId="8" borderId="52" xfId="0" applyFill="1" applyBorder="1" applyProtection="1">
      <protection locked="0"/>
    </xf>
    <xf numFmtId="0" fontId="0" fillId="8" borderId="55" xfId="0" applyFill="1" applyBorder="1" applyProtection="1">
      <protection locked="0"/>
    </xf>
    <xf numFmtId="0" fontId="17" fillId="8" borderId="1" xfId="0" applyFont="1" applyFill="1" applyBorder="1" applyAlignment="1" applyProtection="1">
      <alignment vertical="center"/>
      <protection locked="0"/>
    </xf>
    <xf numFmtId="0" fontId="2" fillId="0" borderId="0" xfId="1" applyAlignment="1">
      <alignment wrapText="1"/>
    </xf>
    <xf numFmtId="0" fontId="2" fillId="0" borderId="0" xfId="1"/>
    <xf numFmtId="0" fontId="2" fillId="0" borderId="0" xfId="1" applyAlignment="1">
      <alignment vertical="center" wrapText="1"/>
    </xf>
    <xf numFmtId="166" fontId="2" fillId="8" borderId="62" xfId="1" applyNumberFormat="1" applyFill="1" applyBorder="1" applyAlignment="1" applyProtection="1">
      <alignment vertical="center"/>
      <protection locked="0"/>
    </xf>
    <xf numFmtId="0" fontId="2" fillId="0" borderId="0" xfId="1" applyAlignment="1">
      <alignment vertical="center"/>
    </xf>
    <xf numFmtId="0" fontId="0" fillId="8" borderId="62" xfId="0" applyFill="1" applyBorder="1" applyProtection="1">
      <protection locked="0"/>
    </xf>
    <xf numFmtId="0" fontId="56" fillId="0" borderId="0" xfId="0" applyFont="1" applyAlignment="1">
      <alignment vertical="center"/>
    </xf>
    <xf numFmtId="0" fontId="1" fillId="0" borderId="0" xfId="1" applyFont="1" applyAlignment="1">
      <alignment wrapText="1"/>
    </xf>
    <xf numFmtId="167" fontId="2" fillId="8" borderId="62" xfId="1" applyNumberFormat="1" applyFill="1" applyBorder="1" applyAlignment="1" applyProtection="1">
      <alignment vertical="center"/>
      <protection locked="0"/>
    </xf>
    <xf numFmtId="0" fontId="2" fillId="0" borderId="59" xfId="1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2" fillId="8" borderId="59" xfId="1" applyFill="1" applyBorder="1" applyAlignment="1" applyProtection="1">
      <alignment vertical="center"/>
      <protection locked="0"/>
    </xf>
    <xf numFmtId="0" fontId="2" fillId="8" borderId="60" xfId="1" applyFill="1" applyBorder="1" applyAlignment="1" applyProtection="1">
      <alignment vertical="center"/>
      <protection locked="0"/>
    </xf>
    <xf numFmtId="0" fontId="2" fillId="8" borderId="61" xfId="1" applyFill="1" applyBorder="1" applyAlignment="1" applyProtection="1">
      <alignment vertical="center"/>
      <protection locked="0"/>
    </xf>
    <xf numFmtId="0" fontId="2" fillId="8" borderId="62" xfId="1" applyFill="1" applyBorder="1" applyAlignment="1" applyProtection="1">
      <alignment vertical="center"/>
      <protection locked="0"/>
    </xf>
    <xf numFmtId="0" fontId="2" fillId="0" borderId="0" xfId="1" applyAlignment="1">
      <alignment wrapText="1"/>
    </xf>
    <xf numFmtId="0" fontId="2" fillId="0" borderId="0" xfId="1"/>
    <xf numFmtId="0" fontId="2" fillId="0" borderId="0" xfId="1" applyAlignment="1">
      <alignment vertical="center"/>
    </xf>
    <xf numFmtId="0" fontId="2" fillId="8" borderId="59" xfId="1" applyFill="1" applyBorder="1" applyAlignment="1" applyProtection="1">
      <alignment vertical="center" wrapText="1"/>
      <protection locked="0"/>
    </xf>
    <xf numFmtId="0" fontId="2" fillId="8" borderId="60" xfId="1" applyFill="1" applyBorder="1" applyAlignment="1" applyProtection="1">
      <alignment vertical="center" wrapText="1"/>
      <protection locked="0"/>
    </xf>
    <xf numFmtId="0" fontId="2" fillId="8" borderId="61" xfId="1" applyFill="1" applyBorder="1" applyAlignment="1" applyProtection="1">
      <alignment vertical="center" wrapText="1"/>
      <protection locked="0"/>
    </xf>
    <xf numFmtId="49" fontId="11" fillId="13" borderId="21" xfId="0" applyNumberFormat="1" applyFont="1" applyFill="1" applyBorder="1" applyAlignment="1" applyProtection="1">
      <alignment horizontal="right"/>
      <protection locked="0" hidden="1"/>
    </xf>
    <xf numFmtId="49" fontId="11" fillId="13" borderId="22" xfId="0" applyNumberFormat="1" applyFont="1" applyFill="1" applyBorder="1" applyAlignment="1" applyProtection="1">
      <alignment horizontal="right"/>
      <protection locked="0" hidden="1"/>
    </xf>
    <xf numFmtId="49" fontId="11" fillId="13" borderId="23" xfId="0" applyNumberFormat="1" applyFont="1" applyFill="1" applyBorder="1" applyAlignment="1" applyProtection="1">
      <alignment horizontal="right"/>
      <protection locked="0" hidden="1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49" fontId="11" fillId="4" borderId="25" xfId="0" applyNumberFormat="1" applyFont="1" applyFill="1" applyBorder="1" applyAlignment="1" applyProtection="1">
      <alignment horizontal="right"/>
      <protection locked="0"/>
    </xf>
    <xf numFmtId="49" fontId="11" fillId="4" borderId="26" xfId="0" applyNumberFormat="1" applyFont="1" applyFill="1" applyBorder="1" applyAlignment="1" applyProtection="1">
      <alignment horizontal="right"/>
      <protection locked="0"/>
    </xf>
    <xf numFmtId="14" fontId="11" fillId="4" borderId="24" xfId="0" applyNumberFormat="1" applyFont="1" applyFill="1" applyBorder="1" applyAlignment="1" applyProtection="1">
      <alignment horizontal="right"/>
      <protection locked="0"/>
    </xf>
    <xf numFmtId="14" fontId="11" fillId="4" borderId="25" xfId="0" applyNumberFormat="1" applyFont="1" applyFill="1" applyBorder="1" applyAlignment="1" applyProtection="1">
      <alignment horizontal="right"/>
      <protection locked="0"/>
    </xf>
    <xf numFmtId="14" fontId="11" fillId="4" borderId="26" xfId="0" applyNumberFormat="1" applyFont="1" applyFill="1" applyBorder="1" applyAlignment="1" applyProtection="1">
      <alignment horizontal="right"/>
      <protection locked="0"/>
    </xf>
    <xf numFmtId="0" fontId="7" fillId="13" borderId="24" xfId="0" applyFont="1" applyFill="1" applyBorder="1" applyAlignment="1">
      <alignment horizontal="right"/>
    </xf>
    <xf numFmtId="0" fontId="7" fillId="13" borderId="25" xfId="0" applyFont="1" applyFill="1" applyBorder="1" applyAlignment="1">
      <alignment horizontal="right"/>
    </xf>
    <xf numFmtId="0" fontId="7" fillId="13" borderId="26" xfId="0" applyFont="1" applyFill="1" applyBorder="1" applyAlignment="1">
      <alignment horizontal="right"/>
    </xf>
    <xf numFmtId="165" fontId="7" fillId="13" borderId="24" xfId="0" applyNumberFormat="1" applyFont="1" applyFill="1" applyBorder="1" applyAlignment="1">
      <alignment horizontal="right"/>
    </xf>
    <xf numFmtId="165" fontId="7" fillId="13" borderId="25" xfId="0" applyNumberFormat="1" applyFont="1" applyFill="1" applyBorder="1" applyAlignment="1">
      <alignment horizontal="right"/>
    </xf>
    <xf numFmtId="165" fontId="7" fillId="13" borderId="26" xfId="0" applyNumberFormat="1" applyFont="1" applyFill="1" applyBorder="1" applyAlignment="1">
      <alignment horizontal="right"/>
    </xf>
    <xf numFmtId="49" fontId="7" fillId="4" borderId="27" xfId="0" applyNumberFormat="1" applyFont="1" applyFill="1" applyBorder="1" applyAlignment="1" applyProtection="1">
      <alignment horizontal="left" vertical="top" wrapText="1"/>
      <protection locked="0"/>
    </xf>
    <xf numFmtId="49" fontId="7" fillId="4" borderId="28" xfId="0" applyNumberFormat="1" applyFont="1" applyFill="1" applyBorder="1" applyAlignment="1" applyProtection="1">
      <alignment horizontal="left" vertical="top" wrapText="1"/>
      <protection locked="0"/>
    </xf>
    <xf numFmtId="49" fontId="7" fillId="4" borderId="29" xfId="0" applyNumberFormat="1" applyFont="1" applyFill="1" applyBorder="1" applyAlignment="1" applyProtection="1">
      <alignment horizontal="left" vertical="top" wrapText="1"/>
      <protection locked="0"/>
    </xf>
    <xf numFmtId="49" fontId="7" fillId="4" borderId="12" xfId="0" applyNumberFormat="1" applyFont="1" applyFill="1" applyBorder="1" applyAlignment="1" applyProtection="1">
      <alignment horizontal="left" vertical="top" wrapText="1"/>
      <protection locked="0"/>
    </xf>
    <xf numFmtId="49" fontId="7" fillId="4" borderId="13" xfId="0" applyNumberFormat="1" applyFont="1" applyFill="1" applyBorder="1" applyAlignment="1" applyProtection="1">
      <alignment horizontal="left" vertical="top" wrapText="1"/>
      <protection locked="0"/>
    </xf>
    <xf numFmtId="49" fontId="7" fillId="4" borderId="15" xfId="0" applyNumberFormat="1" applyFont="1" applyFill="1" applyBorder="1" applyAlignment="1" applyProtection="1">
      <alignment horizontal="left" vertical="top" wrapText="1"/>
      <protection locked="0"/>
    </xf>
    <xf numFmtId="49" fontId="11" fillId="4" borderId="21" xfId="0" applyNumberFormat="1" applyFont="1" applyFill="1" applyBorder="1" applyAlignment="1" applyProtection="1">
      <alignment horizontal="right"/>
      <protection locked="0" hidden="1"/>
    </xf>
    <xf numFmtId="49" fontId="11" fillId="4" borderId="22" xfId="0" applyNumberFormat="1" applyFont="1" applyFill="1" applyBorder="1" applyAlignment="1" applyProtection="1">
      <alignment horizontal="right"/>
      <protection locked="0" hidden="1"/>
    </xf>
    <xf numFmtId="49" fontId="11" fillId="4" borderId="23" xfId="0" applyNumberFormat="1" applyFont="1" applyFill="1" applyBorder="1" applyAlignment="1" applyProtection="1">
      <alignment horizontal="right"/>
      <protection locked="0"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7" fillId="4" borderId="5" xfId="0" applyFont="1" applyFill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11" fillId="4" borderId="5" xfId="0" applyFont="1" applyFill="1" applyBorder="1" applyAlignment="1" applyProtection="1">
      <alignment horizontal="left" vertical="center"/>
      <protection locked="0"/>
    </xf>
    <xf numFmtId="0" fontId="11" fillId="4" borderId="4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13" borderId="5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11" fillId="13" borderId="5" xfId="0" applyFont="1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2" xfId="0" applyFill="1" applyBorder="1" applyAlignment="1">
      <alignment vertical="center"/>
    </xf>
    <xf numFmtId="0" fontId="20" fillId="4" borderId="2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20" fillId="4" borderId="5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13" borderId="5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4" fillId="4" borderId="13" xfId="0" applyFont="1" applyFill="1" applyBorder="1" applyAlignment="1" applyProtection="1">
      <alignment horizontal="left" vertical="center"/>
      <protection locked="0" hidden="1"/>
    </xf>
    <xf numFmtId="0" fontId="16" fillId="2" borderId="33" xfId="0" applyFont="1" applyFill="1" applyBorder="1" applyAlignment="1" applyProtection="1">
      <alignment horizontal="left" vertical="center"/>
      <protection hidden="1"/>
    </xf>
    <xf numFmtId="0" fontId="16" fillId="2" borderId="35" xfId="0" applyFont="1" applyFill="1" applyBorder="1" applyAlignment="1" applyProtection="1">
      <alignment horizontal="left" vertical="center"/>
      <protection hidden="1"/>
    </xf>
    <xf numFmtId="0" fontId="16" fillId="2" borderId="36" xfId="0" applyFont="1" applyFill="1" applyBorder="1" applyAlignment="1" applyProtection="1">
      <alignment horizontal="left" vertical="center"/>
      <protection hidden="1"/>
    </xf>
    <xf numFmtId="0" fontId="16" fillId="4" borderId="0" xfId="0" applyFont="1" applyFill="1" applyAlignment="1" applyProtection="1">
      <alignment horizontal="left" vertical="center"/>
      <protection hidden="1"/>
    </xf>
    <xf numFmtId="0" fontId="4" fillId="4" borderId="10" xfId="0" applyFont="1" applyFill="1" applyBorder="1" applyAlignment="1" applyProtection="1">
      <alignment horizontal="left" vertical="center"/>
      <protection locked="0" hidden="1"/>
    </xf>
    <xf numFmtId="0" fontId="4" fillId="4" borderId="3" xfId="0" applyFont="1" applyFill="1" applyBorder="1" applyAlignment="1" applyProtection="1">
      <alignment horizontal="left" vertical="center"/>
      <protection locked="0" hidden="1"/>
    </xf>
    <xf numFmtId="0" fontId="4" fillId="4" borderId="11" xfId="0" applyFont="1" applyFill="1" applyBorder="1" applyAlignment="1" applyProtection="1">
      <alignment horizontal="left" vertical="center"/>
      <protection locked="0" hidden="1"/>
    </xf>
    <xf numFmtId="0" fontId="4" fillId="4" borderId="12" xfId="0" applyFont="1" applyFill="1" applyBorder="1" applyAlignment="1" applyProtection="1">
      <alignment horizontal="left" vertical="center"/>
      <protection locked="0" hidden="1"/>
    </xf>
    <xf numFmtId="0" fontId="4" fillId="4" borderId="15" xfId="0" applyFont="1" applyFill="1" applyBorder="1" applyAlignment="1" applyProtection="1">
      <alignment horizontal="left" vertical="center"/>
      <protection locked="0" hidden="1"/>
    </xf>
    <xf numFmtId="0" fontId="4" fillId="4" borderId="6" xfId="0" applyFont="1" applyFill="1" applyBorder="1" applyAlignment="1" applyProtection="1">
      <alignment horizontal="left" vertical="center"/>
      <protection locked="0" hidden="1"/>
    </xf>
    <xf numFmtId="0" fontId="4" fillId="4" borderId="0" xfId="0" applyFont="1" applyFill="1" applyAlignment="1" applyProtection="1">
      <alignment horizontal="left" vertical="center"/>
      <protection locked="0" hidden="1"/>
    </xf>
    <xf numFmtId="0" fontId="4" fillId="4" borderId="20" xfId="0" applyFont="1" applyFill="1" applyBorder="1" applyAlignment="1" applyProtection="1">
      <alignment horizontal="left" vertical="center"/>
      <protection locked="0" hidden="1"/>
    </xf>
    <xf numFmtId="164" fontId="17" fillId="2" borderId="30" xfId="0" applyNumberFormat="1" applyFont="1" applyFill="1" applyBorder="1" applyAlignment="1" applyProtection="1">
      <alignment horizontal="right" vertical="center"/>
      <protection hidden="1"/>
    </xf>
    <xf numFmtId="164" fontId="17" fillId="2" borderId="23" xfId="0" applyNumberFormat="1" applyFont="1" applyFill="1" applyBorder="1" applyAlignment="1" applyProtection="1">
      <alignment horizontal="right" vertical="center"/>
      <protection hidden="1"/>
    </xf>
    <xf numFmtId="0" fontId="17" fillId="2" borderId="30" xfId="0" applyFont="1" applyFill="1" applyBorder="1" applyAlignment="1" applyProtection="1">
      <alignment horizontal="left" vertical="center" wrapText="1"/>
      <protection hidden="1"/>
    </xf>
    <xf numFmtId="0" fontId="17" fillId="2" borderId="22" xfId="0" applyFont="1" applyFill="1" applyBorder="1" applyAlignment="1" applyProtection="1">
      <alignment horizontal="left" vertical="center" wrapText="1"/>
      <protection hidden="1"/>
    </xf>
    <xf numFmtId="0" fontId="17" fillId="2" borderId="3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right" vertical="top" wrapText="1"/>
      <protection locked="0"/>
    </xf>
    <xf numFmtId="0" fontId="16" fillId="2" borderId="33" xfId="0" applyFont="1" applyFill="1" applyBorder="1" applyAlignment="1" applyProtection="1">
      <alignment horizontal="center" vertical="center"/>
      <protection hidden="1"/>
    </xf>
    <xf numFmtId="0" fontId="0" fillId="2" borderId="34" xfId="0" applyFill="1" applyBorder="1"/>
    <xf numFmtId="0" fontId="4" fillId="0" borderId="0" xfId="0" applyFont="1" applyAlignment="1" applyProtection="1">
      <alignment horizontal="left" vertical="center" wrapText="1"/>
      <protection hidden="1"/>
    </xf>
    <xf numFmtId="0" fontId="16" fillId="2" borderId="0" xfId="0" applyFont="1" applyFill="1" applyAlignment="1" applyProtection="1">
      <alignment horizontal="left" vertical="center"/>
      <protection hidden="1"/>
    </xf>
    <xf numFmtId="0" fontId="16" fillId="13" borderId="0" xfId="0" applyFont="1" applyFill="1" applyAlignment="1" applyProtection="1">
      <alignment horizontal="left" vertical="center"/>
      <protection hidden="1"/>
    </xf>
    <xf numFmtId="0" fontId="4" fillId="8" borderId="0" xfId="0" applyFont="1" applyFill="1" applyAlignment="1" applyProtection="1">
      <alignment vertical="center"/>
      <protection locked="0" hidden="1"/>
    </xf>
    <xf numFmtId="0" fontId="16" fillId="4" borderId="0" xfId="0" applyFont="1" applyFill="1" applyAlignment="1" applyProtection="1">
      <alignment horizontal="right" vertical="center"/>
      <protection hidden="1"/>
    </xf>
    <xf numFmtId="14" fontId="16" fillId="4" borderId="0" xfId="0" applyNumberFormat="1" applyFont="1" applyFill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4" borderId="13" xfId="0" applyNumberFormat="1" applyFont="1" applyFill="1" applyBorder="1" applyAlignment="1" applyProtection="1">
      <alignment horizontal="left" vertical="center"/>
      <protection locked="0" hidden="1"/>
    </xf>
    <xf numFmtId="0" fontId="28" fillId="0" borderId="0" xfId="0" applyFont="1" applyAlignment="1" applyProtection="1">
      <alignment horizontal="right" vertical="top" wrapText="1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4" fillId="3" borderId="8" xfId="0" applyFont="1" applyFill="1" applyBorder="1" applyAlignment="1" applyProtection="1">
      <alignment horizontal="right" wrapText="1"/>
      <protection hidden="1"/>
    </xf>
    <xf numFmtId="0" fontId="4" fillId="3" borderId="2" xfId="0" applyFont="1" applyFill="1" applyBorder="1" applyAlignment="1" applyProtection="1">
      <alignment horizontal="right" wrapText="1"/>
      <protection hidden="1"/>
    </xf>
    <xf numFmtId="0" fontId="4" fillId="3" borderId="8" xfId="0" applyFont="1" applyFill="1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left"/>
      <protection hidden="1"/>
    </xf>
    <xf numFmtId="0" fontId="4" fillId="3" borderId="32" xfId="0" applyFont="1" applyFill="1" applyBorder="1" applyAlignment="1" applyProtection="1">
      <alignment horizontal="left"/>
      <protection hidden="1"/>
    </xf>
    <xf numFmtId="164" fontId="16" fillId="3" borderId="5" xfId="0" applyNumberFormat="1" applyFont="1" applyFill="1" applyBorder="1" applyAlignment="1" applyProtection="1">
      <alignment horizontal="right" vertical="center"/>
      <protection hidden="1"/>
    </xf>
    <xf numFmtId="164" fontId="16" fillId="3" borderId="2" xfId="0" applyNumberFormat="1" applyFont="1" applyFill="1" applyBorder="1" applyAlignment="1" applyProtection="1">
      <alignment horizontal="right" vertical="center"/>
      <protection hidden="1"/>
    </xf>
    <xf numFmtId="14" fontId="5" fillId="2" borderId="0" xfId="0" applyNumberFormat="1" applyFont="1" applyFill="1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</xf>
    <xf numFmtId="0" fontId="47" fillId="0" borderId="0" xfId="0" applyFont="1" applyAlignment="1" applyProtection="1">
      <alignment vertical="top" wrapText="1"/>
      <protection hidden="1"/>
    </xf>
    <xf numFmtId="0" fontId="0" fillId="0" borderId="0" xfId="0"/>
    <xf numFmtId="0" fontId="26" fillId="0" borderId="17" xfId="0" applyFont="1" applyBorder="1" applyAlignment="1" applyProtection="1">
      <alignment horizontal="left" vertical="top" wrapText="1"/>
      <protection hidden="1"/>
    </xf>
    <xf numFmtId="0" fontId="26" fillId="0" borderId="16" xfId="0" applyFont="1" applyBorder="1" applyAlignment="1" applyProtection="1">
      <alignment horizontal="left" vertical="top" wrapText="1"/>
      <protection hidden="1"/>
    </xf>
    <xf numFmtId="0" fontId="4" fillId="2" borderId="18" xfId="0" applyFont="1" applyFill="1" applyBorder="1" applyAlignment="1" applyProtection="1">
      <alignment horizontal="left" vertical="top" wrapText="1"/>
      <protection hidden="1"/>
    </xf>
    <xf numFmtId="0" fontId="0" fillId="0" borderId="16" xfId="0" applyBorder="1" applyAlignment="1">
      <alignment horizontal="left" vertical="top" wrapText="1"/>
    </xf>
    <xf numFmtId="0" fontId="4" fillId="0" borderId="0" xfId="0" applyFont="1" applyAlignment="1" applyProtection="1">
      <alignment horizontal="left"/>
      <protection hidden="1"/>
    </xf>
    <xf numFmtId="14" fontId="5" fillId="2" borderId="0" xfId="0" applyNumberFormat="1" applyFont="1" applyFill="1" applyAlignment="1">
      <alignment horizontal="left" vertical="center"/>
    </xf>
    <xf numFmtId="165" fontId="46" fillId="2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6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center" wrapText="1"/>
      <protection hidden="1"/>
    </xf>
    <xf numFmtId="0" fontId="39" fillId="0" borderId="0" xfId="0" applyFont="1" applyAlignment="1" applyProtection="1">
      <alignment horizontal="center" shrinkToFi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wrapText="1"/>
      <protection hidden="1"/>
    </xf>
    <xf numFmtId="164" fontId="16" fillId="0" borderId="0" xfId="0" applyNumberFormat="1" applyFont="1" applyAlignment="1" applyProtection="1">
      <alignment horizontal="right" vertical="center"/>
      <protection hidden="1"/>
    </xf>
    <xf numFmtId="164" fontId="16" fillId="0" borderId="0" xfId="0" applyNumberFormat="1" applyFont="1" applyAlignment="1">
      <alignment horizontal="right" vertical="center"/>
    </xf>
    <xf numFmtId="0" fontId="32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166" fontId="33" fillId="0" borderId="0" xfId="0" applyNumberFormat="1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left" vertical="center"/>
      <protection hidden="1"/>
    </xf>
    <xf numFmtId="166" fontId="33" fillId="0" borderId="0" xfId="0" applyNumberFormat="1" applyFont="1" applyAlignment="1" applyProtection="1">
      <alignment horizontal="left" vertical="center" wrapText="1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locked="0" hidden="1"/>
    </xf>
    <xf numFmtId="0" fontId="24" fillId="0" borderId="0" xfId="0" applyFont="1" applyAlignment="1" applyProtection="1">
      <alignment horizontal="left" vertical="top" wrapTex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0" fillId="0" borderId="41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165" fontId="53" fillId="0" borderId="41" xfId="0" applyNumberFormat="1" applyFont="1" applyBorder="1" applyAlignment="1">
      <alignment horizontal="center" vertical="center"/>
    </xf>
    <xf numFmtId="0" fontId="53" fillId="0" borderId="45" xfId="0" applyFont="1" applyBorder="1" applyAlignment="1">
      <alignment horizontal="center" vertical="center"/>
    </xf>
    <xf numFmtId="0" fontId="5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left" wrapText="1"/>
    </xf>
  </cellXfs>
  <cellStyles count="2">
    <cellStyle name="Standard" xfId="0" builtinId="0"/>
    <cellStyle name="Standard 2" xfId="1" xr:uid="{4FDB7D16-1ED6-47CA-AF97-E7744E666034}"/>
  </cellStyles>
  <dxfs count="60">
    <dxf>
      <font>
        <condense val="0"/>
        <extend val="0"/>
        <color indexed="22"/>
      </font>
    </dxf>
    <dxf>
      <fill>
        <patternFill>
          <bgColor indexed="26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42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42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4F"/>
      <rgbColor rgb="00FF00FF"/>
      <rgbColor rgb="0000FFFF"/>
      <rgbColor rgb="00FFB9B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99"/>
      <rgbColor rgb="00CCFFFF"/>
      <rgbColor rgb="00660066"/>
      <rgbColor rgb="00FF8080"/>
      <rgbColor rgb="000066CC"/>
      <rgbColor rgb="00CCCCFF"/>
      <rgbColor rgb="00000080"/>
      <rgbColor rgb="00FFCC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1E8FF"/>
      <rgbColor rgb="00339966"/>
      <rgbColor rgb="00003300"/>
      <rgbColor rgb="00333300"/>
      <rgbColor rgb="00993300"/>
      <rgbColor rgb="00993366"/>
      <rgbColor rgb="00333399"/>
      <rgbColor rgb="00DDDDDD"/>
    </indexed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Spin" dx="15" fmlaLink="Höhe_TF2" inc="15" max="1000" min="15" page="10" val="15"/>
</file>

<file path=xl/ctrlProps/ctrlProp3.xml><?xml version="1.0" encoding="utf-8"?>
<formControlPr xmlns="http://schemas.microsoft.com/office/spreadsheetml/2009/9/main" objectType="Spin" dx="15" fmlaLink="Höhe_TF3" inc="15" max="1000" min="15" page="10" val="30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Spin" dx="15" fmlaLink="Höhe_TF2" inc="15" max="1000" min="15" page="10" val="15"/>
</file>

<file path=xl/ctrlProps/ctrlProp6.xml><?xml version="1.0" encoding="utf-8"?>
<formControlPr xmlns="http://schemas.microsoft.com/office/spreadsheetml/2009/9/main" objectType="Spin" dx="15" fmlaLink="Höhe_TF3" inc="15" max="1000" min="15" page="10" val="30"/>
</file>

<file path=xl/ctrlProps/ctrlProp7.xml><?xml version="1.0" encoding="utf-8"?>
<formControlPr xmlns="http://schemas.microsoft.com/office/spreadsheetml/2009/9/main" objectType="Spin" dx="15" fmlaLink="Höhe_TF2" inc="15" max="1000" min="15" page="10" val="1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3</xdr:col>
      <xdr:colOff>47625</xdr:colOff>
      <xdr:row>0</xdr:row>
      <xdr:rowOff>728663</xdr:rowOff>
    </xdr:to>
    <xdr:pic>
      <xdr:nvPicPr>
        <xdr:cNvPr id="96879" name="Grafik 2" descr="SwissIceSkating_Logo_cmyk.jpg">
          <a:extLst>
            <a:ext uri="{FF2B5EF4-FFF2-40B4-BE49-F238E27FC236}">
              <a16:creationId xmlns:a16="http://schemas.microsoft.com/office/drawing/2014/main" id="{00000000-0008-0000-0300-00006F7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3181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</xdr:row>
          <xdr:rowOff>0</xdr:rowOff>
        </xdr:from>
        <xdr:to>
          <xdr:col>1</xdr:col>
          <xdr:colOff>0</xdr:colOff>
          <xdr:row>53</xdr:row>
          <xdr:rowOff>0</xdr:rowOff>
        </xdr:to>
        <xdr:sp macro="" textlink="">
          <xdr:nvSpPr>
            <xdr:cNvPr id="96790" name="Button 1558" hidden="1">
              <a:extLst>
                <a:ext uri="{63B3BB69-23CF-44E3-9099-C40C66FF867C}">
                  <a14:compatExt spid="_x0000_s96790"/>
                </a:ext>
                <a:ext uri="{FF2B5EF4-FFF2-40B4-BE49-F238E27FC236}">
                  <a16:creationId xmlns:a16="http://schemas.microsoft.com/office/drawing/2014/main" id="{00000000-0008-0000-0400-0000167A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0" i="0" u="none" strike="noStrike" baseline="0">
                  <a:solidFill>
                    <a:srgbClr val="333399"/>
                  </a:solidFill>
                  <a:latin typeface="Arial"/>
                  <a:cs typeface="Arial"/>
                </a:rPr>
                <a:t>schützen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7</xdr:col>
      <xdr:colOff>267758</xdr:colOff>
      <xdr:row>0</xdr:row>
      <xdr:rowOff>723900</xdr:rowOff>
    </xdr:to>
    <xdr:pic>
      <xdr:nvPicPr>
        <xdr:cNvPr id="57216" name="Grafik 2" descr="SwissIceSkating_Logo_cmyk.jpg">
          <a:extLst>
            <a:ext uri="{FF2B5EF4-FFF2-40B4-BE49-F238E27FC236}">
              <a16:creationId xmlns:a16="http://schemas.microsoft.com/office/drawing/2014/main" id="{00000000-0008-0000-0400-000080D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3181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47625</xdr:colOff>
          <xdr:row>66</xdr:row>
          <xdr:rowOff>0</xdr:rowOff>
        </xdr:from>
        <xdr:to>
          <xdr:col>20</xdr:col>
          <xdr:colOff>266700</xdr:colOff>
          <xdr:row>66</xdr:row>
          <xdr:rowOff>0</xdr:rowOff>
        </xdr:to>
        <xdr:sp macro="" textlink="">
          <xdr:nvSpPr>
            <xdr:cNvPr id="57021" name="Spinner 701" hidden="1">
              <a:extLst>
                <a:ext uri="{63B3BB69-23CF-44E3-9099-C40C66FF867C}">
                  <a14:compatExt spid="_x0000_s57021"/>
                </a:ext>
                <a:ext uri="{FF2B5EF4-FFF2-40B4-BE49-F238E27FC236}">
                  <a16:creationId xmlns:a16="http://schemas.microsoft.com/office/drawing/2014/main" id="{00000000-0008-0000-0500-0000BDD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47625</xdr:colOff>
          <xdr:row>68</xdr:row>
          <xdr:rowOff>0</xdr:rowOff>
        </xdr:from>
        <xdr:to>
          <xdr:col>20</xdr:col>
          <xdr:colOff>266700</xdr:colOff>
          <xdr:row>69</xdr:row>
          <xdr:rowOff>152400</xdr:rowOff>
        </xdr:to>
        <xdr:sp macro="" textlink="">
          <xdr:nvSpPr>
            <xdr:cNvPr id="57022" name="Spinner 702" hidden="1">
              <a:extLst>
                <a:ext uri="{63B3BB69-23CF-44E3-9099-C40C66FF867C}">
                  <a14:compatExt spid="_x0000_s57022"/>
                </a:ext>
                <a:ext uri="{FF2B5EF4-FFF2-40B4-BE49-F238E27FC236}">
                  <a16:creationId xmlns:a16="http://schemas.microsoft.com/office/drawing/2014/main" id="{00000000-0008-0000-0500-0000BED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161925</xdr:colOff>
      <xdr:row>0</xdr:row>
      <xdr:rowOff>0</xdr:rowOff>
    </xdr:from>
    <xdr:to>
      <xdr:col>35</xdr:col>
      <xdr:colOff>600075</xdr:colOff>
      <xdr:row>3</xdr:row>
      <xdr:rowOff>0</xdr:rowOff>
    </xdr:to>
    <xdr:pic>
      <xdr:nvPicPr>
        <xdr:cNvPr id="138369" name="Grafik 5" descr="SwissIceSkating_Logo_cmyk.jpg">
          <a:extLst>
            <a:ext uri="{FF2B5EF4-FFF2-40B4-BE49-F238E27FC236}">
              <a16:creationId xmlns:a16="http://schemas.microsoft.com/office/drawing/2014/main" id="{00000000-0008-0000-0500-000081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0</xdr:row>
      <xdr:rowOff>0</xdr:rowOff>
    </xdr:from>
    <xdr:to>
      <xdr:col>18</xdr:col>
      <xdr:colOff>657225</xdr:colOff>
      <xdr:row>3</xdr:row>
      <xdr:rowOff>0</xdr:rowOff>
    </xdr:to>
    <xdr:pic>
      <xdr:nvPicPr>
        <xdr:cNvPr id="138370" name="Grafik 6" descr="SwissIceSkating_Logo_cmyk.jpg">
          <a:extLst>
            <a:ext uri="{FF2B5EF4-FFF2-40B4-BE49-F238E27FC236}">
              <a16:creationId xmlns:a16="http://schemas.microsoft.com/office/drawing/2014/main" id="{00000000-0008-0000-0500-000082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161925</xdr:colOff>
      <xdr:row>0</xdr:row>
      <xdr:rowOff>0</xdr:rowOff>
    </xdr:from>
    <xdr:to>
      <xdr:col>52</xdr:col>
      <xdr:colOff>600075</xdr:colOff>
      <xdr:row>3</xdr:row>
      <xdr:rowOff>0</xdr:rowOff>
    </xdr:to>
    <xdr:pic>
      <xdr:nvPicPr>
        <xdr:cNvPr id="138371" name="Grafik 7" descr="SwissIceSkating_Logo_cmyk.jpg">
          <a:extLst>
            <a:ext uri="{FF2B5EF4-FFF2-40B4-BE49-F238E27FC236}">
              <a16:creationId xmlns:a16="http://schemas.microsoft.com/office/drawing/2014/main" id="{00000000-0008-0000-0500-000083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67</xdr:col>
      <xdr:colOff>219075</xdr:colOff>
      <xdr:row>0</xdr:row>
      <xdr:rowOff>0</xdr:rowOff>
    </xdr:from>
    <xdr:to>
      <xdr:col>69</xdr:col>
      <xdr:colOff>647700</xdr:colOff>
      <xdr:row>3</xdr:row>
      <xdr:rowOff>0</xdr:rowOff>
    </xdr:to>
    <xdr:pic>
      <xdr:nvPicPr>
        <xdr:cNvPr id="138372" name="Grafik 8" descr="SwissIceSkating_Logo_cmyk.jpg">
          <a:extLst>
            <a:ext uri="{FF2B5EF4-FFF2-40B4-BE49-F238E27FC236}">
              <a16:creationId xmlns:a16="http://schemas.microsoft.com/office/drawing/2014/main" id="{00000000-0008-0000-0500-000084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33</xdr:col>
      <xdr:colOff>161925</xdr:colOff>
      <xdr:row>53</xdr:row>
      <xdr:rowOff>0</xdr:rowOff>
    </xdr:from>
    <xdr:ext cx="3200400" cy="714375"/>
    <xdr:pic>
      <xdr:nvPicPr>
        <xdr:cNvPr id="6" name="Grafik 5" descr="SwissIceSkating_Logo_cmyk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3581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53</xdr:row>
      <xdr:rowOff>0</xdr:rowOff>
    </xdr:from>
    <xdr:ext cx="3190875" cy="714375"/>
    <xdr:pic>
      <xdr:nvPicPr>
        <xdr:cNvPr id="7" name="Grafik 6" descr="SwissIceSkating_Logo_cmyk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0319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53</xdr:row>
      <xdr:rowOff>0</xdr:rowOff>
    </xdr:from>
    <xdr:ext cx="3200400" cy="714375"/>
    <xdr:pic>
      <xdr:nvPicPr>
        <xdr:cNvPr id="8" name="Grafik 7" descr="SwissIceSkating_Logo_cmyk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23519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53</xdr:row>
      <xdr:rowOff>0</xdr:rowOff>
    </xdr:from>
    <xdr:ext cx="3190875" cy="714375"/>
    <xdr:pic>
      <xdr:nvPicPr>
        <xdr:cNvPr id="9" name="Grafik 8" descr="SwissIceSkating_Logo_cmyk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0606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161925</xdr:colOff>
      <xdr:row>106</xdr:row>
      <xdr:rowOff>0</xdr:rowOff>
    </xdr:from>
    <xdr:ext cx="3200400" cy="714375"/>
    <xdr:pic>
      <xdr:nvPicPr>
        <xdr:cNvPr id="10" name="Grafik 5" descr="SwissIceSkating_Logo_cmyk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3581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106</xdr:row>
      <xdr:rowOff>0</xdr:rowOff>
    </xdr:from>
    <xdr:ext cx="3190875" cy="714375"/>
    <xdr:pic>
      <xdr:nvPicPr>
        <xdr:cNvPr id="11" name="Grafik 6" descr="SwissIceSkating_Logo_cmyk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0319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106</xdr:row>
      <xdr:rowOff>0</xdr:rowOff>
    </xdr:from>
    <xdr:ext cx="3200400" cy="714375"/>
    <xdr:pic>
      <xdr:nvPicPr>
        <xdr:cNvPr id="12" name="Grafik 7" descr="SwissIceSkating_Logo_cmyk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23519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106</xdr:row>
      <xdr:rowOff>0</xdr:rowOff>
    </xdr:from>
    <xdr:ext cx="3190875" cy="714375"/>
    <xdr:pic>
      <xdr:nvPicPr>
        <xdr:cNvPr id="13" name="Grafik 8" descr="SwissIceSkating_Logo_cmyk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0606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3</xdr:col>
      <xdr:colOff>47625</xdr:colOff>
      <xdr:row>0</xdr:row>
      <xdr:rowOff>728663</xdr:rowOff>
    </xdr:to>
    <xdr:pic>
      <xdr:nvPicPr>
        <xdr:cNvPr id="2" name="Grafik 2" descr="SwissIceSkating_Logo_cmyk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3181350" cy="72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</xdr:row>
          <xdr:rowOff>0</xdr:rowOff>
        </xdr:from>
        <xdr:to>
          <xdr:col>1</xdr:col>
          <xdr:colOff>0</xdr:colOff>
          <xdr:row>53</xdr:row>
          <xdr:rowOff>0</xdr:rowOff>
        </xdr:to>
        <xdr:sp macro="" textlink="">
          <xdr:nvSpPr>
            <xdr:cNvPr id="144385" name="Button 1" hidden="1">
              <a:extLst>
                <a:ext uri="{63B3BB69-23CF-44E3-9099-C40C66FF867C}">
                  <a14:compatExt spid="_x0000_s144385"/>
                </a:ext>
                <a:ext uri="{FF2B5EF4-FFF2-40B4-BE49-F238E27FC236}">
                  <a16:creationId xmlns:a16="http://schemas.microsoft.com/office/drawing/2014/main" id="{00000000-0008-0000-0700-0000013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0" i="0" u="none" strike="noStrike" baseline="0">
                  <a:solidFill>
                    <a:srgbClr val="333399"/>
                  </a:solidFill>
                  <a:latin typeface="Arial"/>
                  <a:cs typeface="Arial"/>
                </a:rPr>
                <a:t>schützen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7</xdr:col>
      <xdr:colOff>267758</xdr:colOff>
      <xdr:row>0</xdr:row>
      <xdr:rowOff>723900</xdr:rowOff>
    </xdr:to>
    <xdr:pic>
      <xdr:nvPicPr>
        <xdr:cNvPr id="2" name="Grafik 2" descr="SwissIceSkating_Logo_cmyk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318240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47625</xdr:colOff>
          <xdr:row>66</xdr:row>
          <xdr:rowOff>0</xdr:rowOff>
        </xdr:from>
        <xdr:to>
          <xdr:col>20</xdr:col>
          <xdr:colOff>266700</xdr:colOff>
          <xdr:row>66</xdr:row>
          <xdr:rowOff>0</xdr:rowOff>
        </xdr:to>
        <xdr:sp macro="" textlink="">
          <xdr:nvSpPr>
            <xdr:cNvPr id="154625" name="Spinner 1" hidden="1">
              <a:extLst>
                <a:ext uri="{63B3BB69-23CF-44E3-9099-C40C66FF867C}">
                  <a14:compatExt spid="_x0000_s154625"/>
                </a:ext>
                <a:ext uri="{FF2B5EF4-FFF2-40B4-BE49-F238E27FC236}">
                  <a16:creationId xmlns:a16="http://schemas.microsoft.com/office/drawing/2014/main" id="{00000000-0008-0000-0800-000001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47625</xdr:colOff>
          <xdr:row>68</xdr:row>
          <xdr:rowOff>0</xdr:rowOff>
        </xdr:from>
        <xdr:to>
          <xdr:col>20</xdr:col>
          <xdr:colOff>266700</xdr:colOff>
          <xdr:row>69</xdr:row>
          <xdr:rowOff>152400</xdr:rowOff>
        </xdr:to>
        <xdr:sp macro="" textlink="">
          <xdr:nvSpPr>
            <xdr:cNvPr id="154626" name="Spinner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08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161925</xdr:colOff>
      <xdr:row>0</xdr:row>
      <xdr:rowOff>0</xdr:rowOff>
    </xdr:from>
    <xdr:to>
      <xdr:col>35</xdr:col>
      <xdr:colOff>600075</xdr:colOff>
      <xdr:row>3</xdr:row>
      <xdr:rowOff>0</xdr:rowOff>
    </xdr:to>
    <xdr:pic>
      <xdr:nvPicPr>
        <xdr:cNvPr id="2" name="Grafik 5" descr="SwissIceSkating_Logo_cmyk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0</xdr:row>
      <xdr:rowOff>0</xdr:rowOff>
    </xdr:from>
    <xdr:to>
      <xdr:col>18</xdr:col>
      <xdr:colOff>657225</xdr:colOff>
      <xdr:row>3</xdr:row>
      <xdr:rowOff>0</xdr:rowOff>
    </xdr:to>
    <xdr:pic>
      <xdr:nvPicPr>
        <xdr:cNvPr id="3" name="Grafik 6" descr="SwissIceSkating_Logo_cmyk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161925</xdr:colOff>
      <xdr:row>0</xdr:row>
      <xdr:rowOff>0</xdr:rowOff>
    </xdr:from>
    <xdr:to>
      <xdr:col>52</xdr:col>
      <xdr:colOff>600075</xdr:colOff>
      <xdr:row>3</xdr:row>
      <xdr:rowOff>0</xdr:rowOff>
    </xdr:to>
    <xdr:pic>
      <xdr:nvPicPr>
        <xdr:cNvPr id="4" name="Grafik 7" descr="SwissIceSkating_Logo_cmyk.jp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67</xdr:col>
      <xdr:colOff>219075</xdr:colOff>
      <xdr:row>0</xdr:row>
      <xdr:rowOff>0</xdr:rowOff>
    </xdr:from>
    <xdr:to>
      <xdr:col>69</xdr:col>
      <xdr:colOff>647700</xdr:colOff>
      <xdr:row>3</xdr:row>
      <xdr:rowOff>0</xdr:rowOff>
    </xdr:to>
    <xdr:pic>
      <xdr:nvPicPr>
        <xdr:cNvPr id="5" name="Grafik 8" descr="SwissIceSkating_Logo_cmyk.jp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33</xdr:col>
      <xdr:colOff>161925</xdr:colOff>
      <xdr:row>53</xdr:row>
      <xdr:rowOff>0</xdr:rowOff>
    </xdr:from>
    <xdr:ext cx="3200400" cy="714375"/>
    <xdr:pic>
      <xdr:nvPicPr>
        <xdr:cNvPr id="6" name="Grafik 5" descr="SwissIceSkating_Logo_cmyk.jp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14830425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53</xdr:row>
      <xdr:rowOff>0</xdr:rowOff>
    </xdr:from>
    <xdr:ext cx="3190875" cy="714375"/>
    <xdr:pic>
      <xdr:nvPicPr>
        <xdr:cNvPr id="7" name="Grafik 6" descr="SwissIceSkating_Logo_cmyk.jp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4830425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53</xdr:row>
      <xdr:rowOff>0</xdr:rowOff>
    </xdr:from>
    <xdr:ext cx="3200400" cy="714375"/>
    <xdr:pic>
      <xdr:nvPicPr>
        <xdr:cNvPr id="8" name="Grafik 7" descr="SwissIceSkating_Logo_cmyk.jp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14830425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53</xdr:row>
      <xdr:rowOff>0</xdr:rowOff>
    </xdr:from>
    <xdr:ext cx="3190875" cy="714375"/>
    <xdr:pic>
      <xdr:nvPicPr>
        <xdr:cNvPr id="9" name="Grafik 8" descr="SwissIceSkating_Logo_cmyk.jp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14830425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161925</xdr:colOff>
      <xdr:row>106</xdr:row>
      <xdr:rowOff>0</xdr:rowOff>
    </xdr:from>
    <xdr:ext cx="3200400" cy="714375"/>
    <xdr:pic>
      <xdr:nvPicPr>
        <xdr:cNvPr id="10" name="Grafik 5" descr="SwissIceSkating_Logo_cmyk.jp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2966085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106</xdr:row>
      <xdr:rowOff>0</xdr:rowOff>
    </xdr:from>
    <xdr:ext cx="3190875" cy="714375"/>
    <xdr:pic>
      <xdr:nvPicPr>
        <xdr:cNvPr id="11" name="Grafik 6" descr="SwissIceSkating_Logo_cmyk.jpg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2966085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106</xdr:row>
      <xdr:rowOff>0</xdr:rowOff>
    </xdr:from>
    <xdr:ext cx="3200400" cy="714375"/>
    <xdr:pic>
      <xdr:nvPicPr>
        <xdr:cNvPr id="12" name="Grafik 7" descr="SwissIceSkating_Logo_cmyk.jp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2966085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106</xdr:row>
      <xdr:rowOff>0</xdr:rowOff>
    </xdr:from>
    <xdr:ext cx="3190875" cy="714375"/>
    <xdr:pic>
      <xdr:nvPicPr>
        <xdr:cNvPr id="13" name="Grafik 8" descr="SwissIceSkating_Logo_cmyk.jpg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2966085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47625</xdr:colOff>
          <xdr:row>44</xdr:row>
          <xdr:rowOff>0</xdr:rowOff>
        </xdr:from>
        <xdr:to>
          <xdr:col>17</xdr:col>
          <xdr:colOff>238125</xdr:colOff>
          <xdr:row>44</xdr:row>
          <xdr:rowOff>0</xdr:rowOff>
        </xdr:to>
        <xdr:sp macro="" textlink="">
          <xdr:nvSpPr>
            <xdr:cNvPr id="141313" name="Spinner 1" hidden="1">
              <a:extLst>
                <a:ext uri="{63B3BB69-23CF-44E3-9099-C40C66FF867C}">
                  <a14:compatExt spid="_x0000_s141313"/>
                </a:ext>
                <a:ext uri="{FF2B5EF4-FFF2-40B4-BE49-F238E27FC236}">
                  <a16:creationId xmlns:a16="http://schemas.microsoft.com/office/drawing/2014/main" id="{00000000-0008-0000-0A00-000001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0</xdr:row>
      <xdr:rowOff>47625</xdr:rowOff>
    </xdr:from>
    <xdr:to>
      <xdr:col>11</xdr:col>
      <xdr:colOff>402431</xdr:colOff>
      <xdr:row>1</xdr:row>
      <xdr:rowOff>652463</xdr:rowOff>
    </xdr:to>
    <xdr:pic>
      <xdr:nvPicPr>
        <xdr:cNvPr id="9" name="Grafik 2" descr="SwissIceSkating_Logo_cmyk.jpg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47625"/>
          <a:ext cx="3193256" cy="766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16BF-14C0-4D6F-A367-E4B0641E72CA}">
  <dimension ref="A1:I22"/>
  <sheetViews>
    <sheetView tabSelected="1" workbookViewId="0">
      <selection activeCell="B3" sqref="B3:E3"/>
    </sheetView>
  </sheetViews>
  <sheetFormatPr baseColWidth="10" defaultRowHeight="12.75"/>
  <cols>
    <col min="1" max="1" width="27" customWidth="1"/>
    <col min="2" max="2" width="7.140625" customWidth="1"/>
    <col min="3" max="3" width="15.7109375" customWidth="1"/>
    <col min="4" max="4" width="7.140625" customWidth="1"/>
    <col min="5" max="6" width="15.7109375" customWidth="1"/>
    <col min="8" max="8" width="29" hidden="1" customWidth="1"/>
    <col min="9" max="9" width="11.42578125" hidden="1" customWidth="1"/>
  </cols>
  <sheetData>
    <row r="1" spans="1:9" ht="29.45" customHeight="1">
      <c r="A1" s="311" t="s">
        <v>362</v>
      </c>
      <c r="B1" s="312"/>
      <c r="C1" s="312"/>
      <c r="D1" s="312"/>
      <c r="E1" s="312"/>
    </row>
    <row r="3" spans="1:9" ht="30">
      <c r="A3" s="295" t="s">
        <v>363</v>
      </c>
      <c r="B3" s="307"/>
      <c r="C3" s="308"/>
      <c r="D3" s="308"/>
      <c r="E3" s="309"/>
    </row>
    <row r="4" spans="1:9" ht="30">
      <c r="A4" s="295" t="s">
        <v>363</v>
      </c>
      <c r="B4" s="297" t="s">
        <v>364</v>
      </c>
      <c r="C4" s="298"/>
      <c r="D4" s="297" t="s">
        <v>365</v>
      </c>
      <c r="E4" s="298"/>
      <c r="H4" t="s">
        <v>366</v>
      </c>
      <c r="I4" t="s">
        <v>367</v>
      </c>
    </row>
    <row r="5" spans="1:9" ht="30">
      <c r="A5" s="295" t="s">
        <v>368</v>
      </c>
      <c r="B5" s="313" t="s">
        <v>366</v>
      </c>
      <c r="C5" s="313"/>
      <c r="D5" s="313"/>
      <c r="E5" s="313"/>
      <c r="H5" t="s">
        <v>369</v>
      </c>
      <c r="I5" t="s">
        <v>370</v>
      </c>
    </row>
    <row r="6" spans="1:9" ht="30">
      <c r="A6" s="295" t="s">
        <v>371</v>
      </c>
      <c r="B6" s="313" t="s">
        <v>359</v>
      </c>
      <c r="C6" s="313"/>
      <c r="D6" s="313"/>
      <c r="E6" s="313"/>
      <c r="H6" t="s">
        <v>372</v>
      </c>
      <c r="I6" t="s">
        <v>373</v>
      </c>
    </row>
    <row r="7" spans="1:9" ht="15">
      <c r="A7" s="295" t="s">
        <v>219</v>
      </c>
      <c r="B7" s="307"/>
      <c r="C7" s="308"/>
      <c r="D7" s="308"/>
      <c r="E7" s="309"/>
      <c r="H7" t="s">
        <v>374</v>
      </c>
      <c r="I7" t="s">
        <v>375</v>
      </c>
    </row>
    <row r="8" spans="1:9" ht="28.9" customHeight="1">
      <c r="A8" s="295" t="s">
        <v>376</v>
      </c>
      <c r="B8" s="307"/>
      <c r="C8" s="308"/>
      <c r="D8" s="308"/>
      <c r="E8" s="309"/>
      <c r="H8" t="s">
        <v>377</v>
      </c>
      <c r="I8" t="s">
        <v>359</v>
      </c>
    </row>
    <row r="9" spans="1:9" ht="45">
      <c r="A9" s="295" t="s">
        <v>378</v>
      </c>
      <c r="B9" s="304" t="s">
        <v>379</v>
      </c>
      <c r="C9" s="305"/>
      <c r="D9" s="305"/>
      <c r="E9" s="306"/>
    </row>
    <row r="10" spans="1:9" ht="15">
      <c r="A10" s="296" t="s">
        <v>380</v>
      </c>
      <c r="B10" s="307"/>
      <c r="C10" s="308"/>
      <c r="D10" s="308"/>
      <c r="E10" s="309"/>
      <c r="H10" t="s">
        <v>381</v>
      </c>
    </row>
    <row r="11" spans="1:9" ht="30">
      <c r="A11" s="295" t="s">
        <v>382</v>
      </c>
      <c r="B11" s="297" t="s">
        <v>364</v>
      </c>
      <c r="C11" s="298"/>
      <c r="D11" s="297" t="s">
        <v>365</v>
      </c>
      <c r="E11" s="298"/>
    </row>
    <row r="12" spans="1:9" ht="30">
      <c r="A12" s="302" t="s">
        <v>396</v>
      </c>
      <c r="B12" s="297"/>
      <c r="C12" s="303">
        <v>0.5</v>
      </c>
      <c r="D12" s="297"/>
      <c r="E12" s="303">
        <v>0.99930555555555556</v>
      </c>
    </row>
    <row r="13" spans="1:9" ht="51.75">
      <c r="A13" s="296"/>
      <c r="B13" s="299"/>
      <c r="C13" s="299"/>
      <c r="D13" s="299"/>
      <c r="E13" s="299"/>
      <c r="F13" s="169" t="s">
        <v>383</v>
      </c>
    </row>
    <row r="14" spans="1:9" ht="15">
      <c r="A14" s="296" t="s">
        <v>384</v>
      </c>
      <c r="B14" s="310" t="s">
        <v>354</v>
      </c>
      <c r="C14" s="310"/>
      <c r="D14" s="310"/>
      <c r="E14" s="310"/>
      <c r="F14" s="300"/>
    </row>
    <row r="15" spans="1:9" ht="15">
      <c r="A15" s="296" t="s">
        <v>385</v>
      </c>
      <c r="B15" s="310" t="s">
        <v>355</v>
      </c>
      <c r="C15" s="310"/>
      <c r="D15" s="310"/>
      <c r="E15" s="310"/>
      <c r="F15" s="300"/>
    </row>
    <row r="17" spans="1:5" ht="15">
      <c r="A17" s="296" t="s">
        <v>386</v>
      </c>
      <c r="B17" s="296"/>
      <c r="C17" s="296"/>
      <c r="D17" s="296"/>
      <c r="E17" s="296"/>
    </row>
    <row r="18" spans="1:5" ht="30">
      <c r="A18" s="295" t="s">
        <v>387</v>
      </c>
      <c r="B18" s="314"/>
      <c r="C18" s="315"/>
      <c r="D18" s="315"/>
      <c r="E18" s="316"/>
    </row>
    <row r="19" spans="1:5" ht="30">
      <c r="A19" s="295" t="s">
        <v>388</v>
      </c>
      <c r="B19" s="314"/>
      <c r="C19" s="315"/>
      <c r="D19" s="315"/>
      <c r="E19" s="316"/>
    </row>
    <row r="20" spans="1:5" ht="30">
      <c r="A20" s="295" t="s">
        <v>389</v>
      </c>
      <c r="B20" s="314"/>
      <c r="C20" s="315"/>
      <c r="D20" s="315"/>
      <c r="E20" s="316"/>
    </row>
    <row r="21" spans="1:5" ht="15">
      <c r="A21" s="296" t="s">
        <v>390</v>
      </c>
      <c r="B21" s="314"/>
      <c r="C21" s="315"/>
      <c r="D21" s="315"/>
      <c r="E21" s="316"/>
    </row>
    <row r="22" spans="1:5" ht="30">
      <c r="A22" s="295" t="s">
        <v>391</v>
      </c>
      <c r="B22" s="314"/>
      <c r="C22" s="315"/>
      <c r="D22" s="315"/>
      <c r="E22" s="316"/>
    </row>
  </sheetData>
  <sheetProtection algorithmName="SHA-512" hashValue="45jPYrrq9Pa9zM/S75lvHkh0Unhn6t3zNoaKRHJKlshR5zvKvlF3TQjY3dn6VHQyg2jbRNel6+j+JOjGhBnEzA==" saltValue="ZH2gJi+euBrHaPddZJpIlw==" spinCount="100000" sheet="1" objects="1" scenarios="1"/>
  <mergeCells count="15">
    <mergeCell ref="B22:E22"/>
    <mergeCell ref="B18:E18"/>
    <mergeCell ref="B19:E19"/>
    <mergeCell ref="B20:E20"/>
    <mergeCell ref="B21:E21"/>
    <mergeCell ref="B9:E9"/>
    <mergeCell ref="B10:E10"/>
    <mergeCell ref="B14:E14"/>
    <mergeCell ref="B15:E15"/>
    <mergeCell ref="A1:E1"/>
    <mergeCell ref="B3:E3"/>
    <mergeCell ref="B5:E5"/>
    <mergeCell ref="B6:E6"/>
    <mergeCell ref="B7:E7"/>
    <mergeCell ref="B8:E8"/>
  </mergeCells>
  <dataValidations count="3">
    <dataValidation type="list" allowBlank="1" showInputMessage="1" showErrorMessage="1" sqref="B9:E9" xr:uid="{A080CBA0-30B6-42C6-A25D-DF37C62A3CE8}">
      <formula1>"Ja/ Oui, Nein/ Non"</formula1>
    </dataValidation>
    <dataValidation type="list" allowBlank="1" showInputMessage="1" showErrorMessage="1" sqref="B6:E6" xr:uid="{B4EE6B98-879F-4FDB-A666-757F86F813AF}">
      <formula1>$I$4:$I$10</formula1>
    </dataValidation>
    <dataValidation type="list" allowBlank="1" showInputMessage="1" showErrorMessage="1" sqref="B5:E5" xr:uid="{9C5EFD19-BD5E-46FF-AA48-7513A3680046}">
      <formula1>$H$4:$H$11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outlinePr summaryBelow="0" summaryRight="0"/>
  </sheetPr>
  <dimension ref="A1:BY159"/>
  <sheetViews>
    <sheetView showOutlineSymbols="0" zoomScale="80" zoomScaleNormal="80" workbookViewId="0">
      <pane xSplit="4" ySplit="11" topLeftCell="E12" activePane="bottomRight" state="frozen"/>
      <selection activeCell="H38" sqref="H38"/>
      <selection pane="topRight" activeCell="H38" sqref="H38"/>
      <selection pane="bottomLeft" activeCell="H38" sqref="H38"/>
      <selection pane="bottomRight" activeCell="F15" sqref="F15"/>
    </sheetView>
  </sheetViews>
  <sheetFormatPr baseColWidth="10" defaultColWidth="11.42578125" defaultRowHeight="15" outlineLevelRow="1" outlineLevelCol="1"/>
  <cols>
    <col min="1" max="1" width="1.5703125" style="140" customWidth="1"/>
    <col min="2" max="2" width="35.7109375" style="144" customWidth="1"/>
    <col min="3" max="4" width="8.7109375" style="144" customWidth="1"/>
    <col min="5" max="5" width="30.7109375" style="144" customWidth="1"/>
    <col min="6" max="7" width="10.7109375" style="144" customWidth="1"/>
    <col min="8" max="8" width="30.7109375" style="144" customWidth="1"/>
    <col min="9" max="10" width="10.7109375" style="144" customWidth="1"/>
    <col min="11" max="11" width="30.7109375" style="144" customWidth="1"/>
    <col min="12" max="13" width="10.7109375" style="144" customWidth="1"/>
    <col min="14" max="14" width="30.7109375" style="144" customWidth="1"/>
    <col min="15" max="16" width="10.7109375" style="144" customWidth="1"/>
    <col min="17" max="17" width="30.7109375" style="144" customWidth="1"/>
    <col min="18" max="19" width="10.7109375" style="144" customWidth="1"/>
    <col min="20" max="21" width="8.7109375" style="144" customWidth="1"/>
    <col min="22" max="22" width="30.7109375" style="144" customWidth="1"/>
    <col min="23" max="24" width="10.7109375" style="144" customWidth="1"/>
    <col min="25" max="25" width="30.7109375" style="144" customWidth="1"/>
    <col min="26" max="27" width="10.7109375" style="144" customWidth="1"/>
    <col min="28" max="28" width="30.7109375" style="144" customWidth="1"/>
    <col min="29" max="30" width="10.7109375" style="144" customWidth="1"/>
    <col min="31" max="31" width="30.7109375" style="144" customWidth="1"/>
    <col min="32" max="33" width="10.7109375" style="144" customWidth="1"/>
    <col min="34" max="34" width="30.7109375" style="144" customWidth="1"/>
    <col min="35" max="36" width="10.7109375" style="144" customWidth="1"/>
    <col min="37" max="38" width="8.7109375" style="144" customWidth="1" outlineLevel="1"/>
    <col min="39" max="39" width="30.7109375" style="144" customWidth="1" outlineLevel="1"/>
    <col min="40" max="41" width="10.7109375" style="144" customWidth="1" outlineLevel="1"/>
    <col min="42" max="42" width="30.7109375" style="144" customWidth="1" outlineLevel="1"/>
    <col min="43" max="44" width="10.7109375" style="144" customWidth="1" outlineLevel="1"/>
    <col min="45" max="45" width="30.7109375" style="144" customWidth="1" outlineLevel="1"/>
    <col min="46" max="47" width="10.7109375" style="144" customWidth="1" outlineLevel="1"/>
    <col min="48" max="48" width="30.7109375" style="144" customWidth="1" outlineLevel="1"/>
    <col min="49" max="50" width="10.7109375" style="144" customWidth="1" outlineLevel="1"/>
    <col min="51" max="51" width="30.7109375" style="144" customWidth="1" outlineLevel="1"/>
    <col min="52" max="53" width="10.7109375" style="144" customWidth="1" outlineLevel="1"/>
    <col min="54" max="55" width="8.7109375" style="144" customWidth="1" outlineLevel="1"/>
    <col min="56" max="56" width="30.7109375" style="144" customWidth="1" outlineLevel="1"/>
    <col min="57" max="58" width="10.7109375" style="144" customWidth="1" outlineLevel="1"/>
    <col min="59" max="59" width="30.7109375" style="144" customWidth="1" outlineLevel="1"/>
    <col min="60" max="61" width="10.7109375" style="144" customWidth="1" outlineLevel="1"/>
    <col min="62" max="62" width="30.7109375" style="144" customWidth="1" outlineLevel="1"/>
    <col min="63" max="64" width="10.7109375" style="144" customWidth="1" outlineLevel="1"/>
    <col min="65" max="65" width="30.7109375" style="144" customWidth="1" outlineLevel="1"/>
    <col min="66" max="67" width="10.7109375" style="144" customWidth="1" outlineLevel="1"/>
    <col min="68" max="68" width="30.7109375" style="144" customWidth="1" outlineLevel="1"/>
    <col min="69" max="70" width="10.7109375" style="144" customWidth="1" outlineLevel="1"/>
    <col min="71" max="71" width="2.28515625" style="144" customWidth="1"/>
    <col min="72" max="72" width="3.28515625" style="144" customWidth="1"/>
    <col min="73" max="73" width="3.28515625" style="144" customWidth="1" collapsed="1"/>
    <col min="74" max="74" width="13.7109375" style="64" hidden="1" customWidth="1" outlineLevel="1"/>
    <col min="75" max="75" width="2.28515625" style="64" hidden="1" customWidth="1" outlineLevel="1"/>
    <col min="76" max="76" width="2.7109375" style="64" hidden="1" customWidth="1" outlineLevel="1"/>
    <col min="77" max="77" width="3.5703125" style="144" customWidth="1"/>
    <col min="78" max="84" width="6.7109375" style="144" customWidth="1"/>
    <col min="85" max="85" width="4.5703125" style="144" customWidth="1"/>
    <col min="86" max="86" width="5" style="144" customWidth="1"/>
    <col min="87" max="88" width="10.7109375" style="144" customWidth="1"/>
    <col min="89" max="16384" width="11.42578125" style="144"/>
  </cols>
  <sheetData>
    <row r="1" spans="1:77" s="23" customFormat="1" ht="24.95" customHeight="1">
      <c r="A1" s="134"/>
      <c r="B1" s="229" t="str">
        <f ca="1">CONCATENATE("A1:",'5. Kl.'!N43,"159")</f>
        <v>A1:BR159</v>
      </c>
      <c r="C1" s="135"/>
      <c r="D1" s="135"/>
      <c r="E1" s="135"/>
      <c r="F1" s="136"/>
      <c r="G1" s="136"/>
      <c r="L1" s="137"/>
      <c r="M1" s="137"/>
      <c r="T1" s="135"/>
      <c r="U1" s="135"/>
      <c r="AK1" s="135"/>
      <c r="AL1" s="135"/>
      <c r="BB1" s="135"/>
      <c r="BC1" s="135"/>
      <c r="BV1" s="33"/>
      <c r="BW1" s="33"/>
      <c r="BX1" s="33"/>
    </row>
    <row r="2" spans="1:77" s="24" customFormat="1" ht="15.75" customHeight="1">
      <c r="A2" s="138"/>
      <c r="B2" s="122"/>
      <c r="C2" s="122"/>
      <c r="D2" s="122"/>
      <c r="E2" s="139" t="s">
        <v>3</v>
      </c>
      <c r="F2" s="139"/>
      <c r="G2" s="139"/>
      <c r="T2" s="122"/>
      <c r="U2" s="122"/>
      <c r="AK2" s="122"/>
      <c r="AL2" s="122"/>
      <c r="BB2" s="122"/>
      <c r="BC2" s="122"/>
      <c r="BV2" s="71" t="s">
        <v>55</v>
      </c>
      <c r="BW2" s="65"/>
      <c r="BX2" s="65"/>
    </row>
    <row r="3" spans="1:77" ht="15.75">
      <c r="B3" s="141" t="str">
        <f>'6. Kl.'!E$3</f>
        <v>Testname</v>
      </c>
      <c r="C3" s="142" t="str">
        <f>IF('5. Kl.'!$B$3="","",'5. Kl.'!$B$3)</f>
        <v>5. Klasse Bronze (bronze)</v>
      </c>
      <c r="D3" s="142"/>
      <c r="E3" s="142"/>
      <c r="F3" s="141"/>
      <c r="G3" s="141"/>
      <c r="H3" s="143" t="str">
        <f>'6. Kl.'!J$13</f>
        <v>SchiedsrichterIn</v>
      </c>
      <c r="I3" s="207" t="str">
        <f>IF('5. Kl.'!$B$13="","",'5. Kl.'!$B$13)&amp;IF('5. Kl.'!$E$13="","",", "&amp;'5. Kl.'!$E$13)&amp;IF('5. Kl.'!$H$13="","",CONCATENATE(" (",'5. Kl.'!$H$12," ",'5. Kl.'!$H$13&amp;")"))</f>
        <v/>
      </c>
      <c r="J3" s="207"/>
      <c r="K3" s="207"/>
      <c r="T3" s="142" t="str">
        <f>IF('5. Kl.'!$B$3="","",'5. Kl.'!$B$3)</f>
        <v>5. Klasse Bronze (bronze)</v>
      </c>
      <c r="U3" s="142"/>
      <c r="V3" s="166"/>
      <c r="W3" s="166"/>
      <c r="Y3" s="143" t="str">
        <f>'6. Kl.'!$J$13</f>
        <v>SchiedsrichterIn</v>
      </c>
      <c r="Z3" s="207" t="str">
        <f>I3</f>
        <v/>
      </c>
      <c r="AA3" s="207"/>
      <c r="AB3" s="207"/>
      <c r="AK3" s="142" t="str">
        <f>IF('5. Kl.'!$B$3="","",'5. Kl.'!$B$3)</f>
        <v>5. Klasse Bronze (bronze)</v>
      </c>
      <c r="AL3" s="142"/>
      <c r="AM3" s="166"/>
      <c r="AN3" s="166"/>
      <c r="AP3" s="143" t="str">
        <f>'6. Kl.'!$J$13</f>
        <v>SchiedsrichterIn</v>
      </c>
      <c r="AQ3" s="207" t="str">
        <f>IF('5. Kl.'!$B$13="","",'5. Kl.'!$B$13)&amp;IF('5. Kl.'!$E$13="","",", "&amp;'5. Kl.'!$E$13)&amp;IF('5. Kl.'!$H$13="","",CONCATENATE(" (",'5. Kl.'!$H$12," ",'5. Kl.'!$H$13&amp;")"))</f>
        <v/>
      </c>
      <c r="AR3" s="207"/>
      <c r="AS3" s="207"/>
      <c r="BB3" s="142" t="str">
        <f>IF('5. Kl.'!$B$3="","",'5. Kl.'!$B$3)</f>
        <v>5. Klasse Bronze (bronze)</v>
      </c>
      <c r="BC3" s="142"/>
      <c r="BD3" s="166"/>
      <c r="BE3" s="166"/>
      <c r="BG3" s="143" t="str">
        <f>'6. Kl.'!$J$13</f>
        <v>SchiedsrichterIn</v>
      </c>
      <c r="BH3" s="207" t="str">
        <f>IF('5. Kl.'!$B$13="","",'5. Kl.'!$B$13)&amp;IF('5. Kl.'!$E$13="","",", "&amp;'5. Kl.'!$E$13)&amp;IF('5. Kl.'!$H$13="","",CONCATENATE(" (",'5. Kl.'!$H$12," ",'5. Kl.'!$H$13&amp;")"))</f>
        <v/>
      </c>
      <c r="BI3" s="207"/>
      <c r="BJ3"/>
      <c r="BV3" s="67">
        <v>1</v>
      </c>
    </row>
    <row r="4" spans="1:77" ht="15" customHeight="1">
      <c r="B4" s="141" t="str">
        <f>'6. Kl.'!E$4</f>
        <v>Austragungsort</v>
      </c>
      <c r="C4" s="142" t="str">
        <f>IF('5. Kl.'!$B$4="","",'5. Kl.'!$B$4)</f>
        <v/>
      </c>
      <c r="D4" s="142"/>
      <c r="E4" s="142"/>
      <c r="F4" s="141"/>
      <c r="G4" s="141"/>
      <c r="H4" s="143" t="str">
        <f>'6. Kl.'!J$14</f>
        <v>PreisrichterIn 2</v>
      </c>
      <c r="I4" s="207" t="str">
        <f>IF('5. Kl.'!$B$14="","",'5. Kl.'!$B$14)&amp;IF('5. Kl.'!$E$14="","",", "&amp;'5. Kl.'!$E$14)&amp;IF('5. Kl.'!$H$14="","",CONCATENATE(" (",'5. Kl.'!$H$12," ",'5. Kl.'!$H$14&amp;")"))</f>
        <v/>
      </c>
      <c r="J4" s="207"/>
      <c r="K4" s="207"/>
      <c r="T4" s="142" t="str">
        <f>IF('5. Kl.'!$B$4="","",'5. Kl.'!$B$4)</f>
        <v/>
      </c>
      <c r="U4" s="142"/>
      <c r="V4" s="166"/>
      <c r="W4" s="166"/>
      <c r="Y4" s="143" t="str">
        <f>'6. Kl.'!$J$14</f>
        <v>PreisrichterIn 2</v>
      </c>
      <c r="Z4" s="207" t="str">
        <f>I4</f>
        <v/>
      </c>
      <c r="AA4" s="207"/>
      <c r="AB4" s="207"/>
      <c r="AK4" s="142" t="str">
        <f>IF('5. Kl.'!$B$4="","",'5. Kl.'!$B$4)</f>
        <v/>
      </c>
      <c r="AL4" s="142"/>
      <c r="AM4" s="166"/>
      <c r="AN4" s="166"/>
      <c r="AP4" s="143" t="str">
        <f>'6. Kl.'!$J$14</f>
        <v>PreisrichterIn 2</v>
      </c>
      <c r="AQ4" s="207" t="str">
        <f>IF('5. Kl.'!$B$14="","",'5. Kl.'!$B$14)&amp;IF('5. Kl.'!$E$14="","",", "&amp;'5. Kl.'!$E$14)&amp;IF('5. Kl.'!$H$14="","",CONCATENATE(" (",'5. Kl.'!$H$12," ",'5. Kl.'!$H$14&amp;")"))</f>
        <v/>
      </c>
      <c r="AR4" s="207"/>
      <c r="AS4" s="207"/>
      <c r="BB4" s="142" t="str">
        <f>IF('5. Kl.'!$B$4="","",'5. Kl.'!$B$4)</f>
        <v/>
      </c>
      <c r="BC4" s="142"/>
      <c r="BD4" s="166"/>
      <c r="BE4" s="166"/>
      <c r="BG4" s="143" t="str">
        <f>'6. Kl.'!$J$14</f>
        <v>PreisrichterIn 2</v>
      </c>
      <c r="BH4" s="207" t="str">
        <f>IF('5. Kl.'!$B$14="","",'5. Kl.'!$B$14)&amp;IF('5. Kl.'!$E$14="","",", "&amp;'5. Kl.'!$E$14)&amp;IF('5. Kl.'!$H$14="","",CONCATENATE(" (",'5. Kl.'!$H$12," ",'5. Kl.'!$H$14&amp;")"))</f>
        <v/>
      </c>
      <c r="BI4" s="207"/>
      <c r="BJ4"/>
      <c r="BV4" s="67">
        <v>1</v>
      </c>
      <c r="BW4" s="66"/>
      <c r="BX4" s="66"/>
      <c r="BY4" s="145"/>
    </row>
    <row r="5" spans="1:77" ht="15.75">
      <c r="B5" s="141" t="str">
        <f>'6. Kl.'!E$5</f>
        <v>Datum</v>
      </c>
      <c r="C5" s="421" t="str">
        <f>IF('5. Kl.'!$B$5="","",'5. Kl.'!$B$5)</f>
        <v/>
      </c>
      <c r="D5" s="413"/>
      <c r="E5" s="142"/>
      <c r="F5" s="141"/>
      <c r="G5" s="141"/>
      <c r="H5" s="143" t="str">
        <f>'6. Kl.'!J$15</f>
        <v>PreisrichterIn 3</v>
      </c>
      <c r="I5" s="207" t="str">
        <f>IF('5. Kl.'!$B$15="","",'5. Kl.'!$B$15)&amp;IF('5. Kl.'!$E$15="","",", "&amp;'5. Kl.'!$E$15)&amp;IF('5. Kl.'!$H$15="","",CONCATENATE(" (",'5. Kl.'!$H$12," ",'5. Kl.'!$H$15&amp;")"))</f>
        <v/>
      </c>
      <c r="J5" s="207"/>
      <c r="K5" s="207"/>
      <c r="T5" s="412" t="str">
        <f>IF('5. Kl.'!$B$5="","",'5. Kl.'!$B$5)</f>
        <v/>
      </c>
      <c r="U5" s="413"/>
      <c r="V5" s="166"/>
      <c r="W5" s="166"/>
      <c r="Y5" s="143" t="str">
        <f>'6. Kl.'!$J$15</f>
        <v>PreisrichterIn 3</v>
      </c>
      <c r="Z5" s="207" t="str">
        <f>I5</f>
        <v/>
      </c>
      <c r="AA5" s="207"/>
      <c r="AB5" s="207"/>
      <c r="AK5" s="412" t="str">
        <f>IF('5. Kl.'!$B$5="","",'5. Kl.'!$B$5)</f>
        <v/>
      </c>
      <c r="AL5" s="413"/>
      <c r="AM5" s="166"/>
      <c r="AN5" s="166"/>
      <c r="AP5" s="143" t="str">
        <f>'6. Kl.'!$J$15</f>
        <v>PreisrichterIn 3</v>
      </c>
      <c r="AQ5" s="207" t="str">
        <f>IF('5. Kl.'!$B$15="","",'5. Kl.'!$B$15)&amp;IF('5. Kl.'!$E$15="","",", "&amp;'5. Kl.'!$E$15)&amp;IF('5. Kl.'!$H$15="","",CONCATENATE(" (",'5. Kl.'!$H$12," ",'5. Kl.'!$H$15&amp;")"))</f>
        <v/>
      </c>
      <c r="AR5" s="207"/>
      <c r="AS5" s="207"/>
      <c r="BB5" s="412" t="str">
        <f>IF('5. Kl.'!$B$5="","",'5. Kl.'!$B$5)</f>
        <v/>
      </c>
      <c r="BC5" s="413"/>
      <c r="BD5" s="166"/>
      <c r="BE5" s="166"/>
      <c r="BG5" s="143" t="str">
        <f>'6. Kl.'!$J$15</f>
        <v>PreisrichterIn 3</v>
      </c>
      <c r="BH5" s="207" t="str">
        <f>IF('5. Kl.'!$B$15="","",'5. Kl.'!$B$15)&amp;IF('5. Kl.'!$E$15="","",", "&amp;'5. Kl.'!$E$15)&amp;IF('5. Kl.'!$H$15="","",CONCATENATE(" (",'5. Kl.'!$H$12," ",'5. Kl.'!$H$15&amp;")"))</f>
        <v/>
      </c>
      <c r="BI5" s="207"/>
      <c r="BJ5"/>
      <c r="BV5" s="67">
        <v>1</v>
      </c>
      <c r="BX5" s="66"/>
      <c r="BY5" s="145"/>
    </row>
    <row r="6" spans="1:77" ht="15.75">
      <c r="B6" s="141" t="str">
        <f>'6. Kl.'!E$6</f>
        <v>Testklasse</v>
      </c>
      <c r="C6" s="142">
        <f>IF('5. Kl.'!$B$6="","",'5. Kl.'!$B$6)</f>
        <v>5</v>
      </c>
      <c r="D6" s="142"/>
      <c r="E6" s="142"/>
      <c r="F6" s="141"/>
      <c r="G6" s="141"/>
      <c r="H6" s="143" t="str">
        <f>'6. Kl.'!J$16</f>
        <v>Verantwortliche/r der Tests</v>
      </c>
      <c r="I6" s="207" t="str">
        <f>IF('5. Kl.'!$B$16="","",'5. Kl.'!$B$16)&amp;IF('5. Kl.'!$E$16="","",", "&amp;'5. Kl.'!$E$16)&amp;IF('6. Kl.'!$H$16="","",CONCATENATE(" (",'5. Kl.'!$H$12," ",'5. Kl.'!$H$16&amp;")"))</f>
        <v/>
      </c>
      <c r="J6" s="207"/>
      <c r="K6" s="207"/>
      <c r="T6" s="142">
        <f>IF('5. Kl.'!$B$6="","",'5. Kl.'!$B$6)</f>
        <v>5</v>
      </c>
      <c r="U6" s="142"/>
      <c r="V6" s="166"/>
      <c r="W6" s="166"/>
      <c r="Y6" s="143" t="str">
        <f>'6. Kl.'!$J$16</f>
        <v>Verantwortliche/r der Tests</v>
      </c>
      <c r="Z6" s="207" t="str">
        <f>I6</f>
        <v/>
      </c>
      <c r="AA6" s="207"/>
      <c r="AB6" s="207"/>
      <c r="AK6" s="142">
        <f>IF('5. Kl.'!$B$6="","",'5. Kl.'!$B$6)</f>
        <v>5</v>
      </c>
      <c r="AL6" s="142"/>
      <c r="AM6" s="166"/>
      <c r="AN6" s="166"/>
      <c r="AP6" s="143" t="str">
        <f>'6. Kl.'!$J$16</f>
        <v>Verantwortliche/r der Tests</v>
      </c>
      <c r="AQ6" s="207" t="str">
        <f>IF('5. Kl.'!$B$16="","",'5. Kl.'!$B$16)&amp;IF('5. Kl.'!$E$16="","",", "&amp;'5. Kl.'!$E$16)&amp;IF('6. Kl.'!$H$16="","",CONCATENATE(" (",'5. Kl.'!$H$12," ",'5. Kl.'!$H$16&amp;")"))</f>
        <v/>
      </c>
      <c r="AR6" s="207"/>
      <c r="AS6" s="207"/>
      <c r="BB6" s="142">
        <f>IF('5. Kl.'!$B$6="","",'5. Kl.'!$B$6)</f>
        <v>5</v>
      </c>
      <c r="BC6" s="142"/>
      <c r="BD6" s="166"/>
      <c r="BE6" s="166"/>
      <c r="BG6" s="143" t="str">
        <f>'6. Kl.'!$J$16</f>
        <v>Verantwortliche/r der Tests</v>
      </c>
      <c r="BH6" s="207" t="str">
        <f>IF('5. Kl.'!$B$16="","",'5. Kl.'!$B$16)&amp;IF('5. Kl.'!$E$16="","",", "&amp;'5. Kl.'!$E$16)&amp;IF('6. Kl.'!$H$16="","",CONCATENATE(" (",'5. Kl.'!$H$12," ",'5. Kl.'!$H$16&amp;")"))</f>
        <v/>
      </c>
      <c r="BI6" s="207"/>
      <c r="BJ6"/>
      <c r="BV6" s="67">
        <v>1</v>
      </c>
      <c r="BX6" s="66"/>
      <c r="BY6" s="145"/>
    </row>
    <row r="7" spans="1:77" ht="15" customHeight="1">
      <c r="B7" s="141" t="str">
        <f>'6. Kl.'!E$7</f>
        <v>Benötigte Punktzahl</v>
      </c>
      <c r="C7" s="142">
        <f>IF('5. Kl.'!$B$7="","",'5. Kl.'!$B$7)</f>
        <v>7.6</v>
      </c>
      <c r="D7" s="142"/>
      <c r="E7" s="142"/>
      <c r="F7" s="141"/>
      <c r="G7" s="141"/>
      <c r="H7" s="143"/>
      <c r="I7" s="143"/>
      <c r="J7" s="143"/>
      <c r="K7" s="143"/>
      <c r="T7" s="142">
        <f>IF('5. Kl.'!$B$7="","",'5. Kl.'!$B$7)</f>
        <v>7.6</v>
      </c>
      <c r="U7" s="142"/>
      <c r="V7" s="166"/>
      <c r="W7" s="166"/>
      <c r="AK7" s="142">
        <f>IF('5. Kl.'!$B$7="","",'5. Kl.'!$B$7)</f>
        <v>7.6</v>
      </c>
      <c r="AL7" s="142"/>
      <c r="AM7" s="166"/>
      <c r="AN7" s="166"/>
      <c r="BB7" s="142">
        <f>IF('5. Kl.'!$B$7="","",'5. Kl.'!$B$7)</f>
        <v>7.6</v>
      </c>
      <c r="BC7" s="142"/>
      <c r="BD7" s="166"/>
      <c r="BE7" s="166"/>
      <c r="BV7" s="67">
        <v>1</v>
      </c>
      <c r="BX7" s="66"/>
      <c r="BY7" s="145"/>
    </row>
    <row r="8" spans="1:77" ht="15" customHeight="1" collapsed="1">
      <c r="B8" s="138"/>
      <c r="C8" s="138"/>
      <c r="D8" s="138"/>
      <c r="E8" s="141"/>
      <c r="F8" s="141"/>
      <c r="G8" s="141"/>
      <c r="H8" s="143"/>
      <c r="I8" s="143"/>
      <c r="J8" s="143"/>
      <c r="R8" s="185" t="s">
        <v>86</v>
      </c>
      <c r="S8" s="185"/>
      <c r="T8" s="138"/>
      <c r="U8" s="138"/>
      <c r="AI8" s="185" t="s">
        <v>86</v>
      </c>
      <c r="AJ8" s="185"/>
      <c r="AK8" s="138"/>
      <c r="AL8" s="138"/>
      <c r="AZ8" s="199" t="s">
        <v>86</v>
      </c>
      <c r="BB8" s="138"/>
      <c r="BC8" s="138"/>
      <c r="BQ8" s="185" t="s">
        <v>86</v>
      </c>
      <c r="BR8" s="185"/>
      <c r="BV8" s="67">
        <v>1</v>
      </c>
      <c r="BX8" s="66"/>
      <c r="BY8" s="145"/>
    </row>
    <row r="9" spans="1:77" s="64" customFormat="1" ht="15" hidden="1" customHeight="1" outlineLevel="1">
      <c r="A9" s="72"/>
      <c r="B9" s="69" t="s">
        <v>112</v>
      </c>
      <c r="C9" s="69"/>
      <c r="D9" s="69" t="s">
        <v>114</v>
      </c>
      <c r="E9" s="69" t="s">
        <v>246</v>
      </c>
      <c r="F9" s="69"/>
      <c r="G9" s="69"/>
      <c r="H9" s="69" t="s">
        <v>283</v>
      </c>
      <c r="I9" s="69"/>
      <c r="J9" s="69"/>
      <c r="K9" s="69" t="s">
        <v>281</v>
      </c>
      <c r="L9" s="69"/>
      <c r="M9" s="69"/>
      <c r="N9" s="69" t="s">
        <v>279</v>
      </c>
      <c r="O9" s="69"/>
      <c r="P9" s="69"/>
      <c r="Q9" s="69" t="s">
        <v>277</v>
      </c>
      <c r="R9" s="69"/>
      <c r="S9" s="69"/>
      <c r="T9" s="69"/>
      <c r="U9" s="69"/>
      <c r="V9" s="69" t="s">
        <v>275</v>
      </c>
      <c r="W9" s="69"/>
      <c r="X9" s="69"/>
      <c r="Y9" s="69" t="s">
        <v>273</v>
      </c>
      <c r="Z9" s="69"/>
      <c r="AA9" s="69"/>
      <c r="AB9" s="69" t="s">
        <v>271</v>
      </c>
      <c r="AC9" s="69"/>
      <c r="AD9" s="69"/>
      <c r="AE9" s="69" t="s">
        <v>269</v>
      </c>
      <c r="AF9" s="69"/>
      <c r="AG9" s="69"/>
      <c r="AH9" s="69" t="s">
        <v>267</v>
      </c>
      <c r="AI9" s="69"/>
      <c r="AJ9" s="69"/>
      <c r="AM9" s="69" t="s">
        <v>265</v>
      </c>
      <c r="AN9" s="69"/>
      <c r="AO9" s="69"/>
      <c r="AP9" s="69" t="s">
        <v>264</v>
      </c>
      <c r="AQ9" s="69"/>
      <c r="AR9" s="69"/>
      <c r="AS9" s="69" t="s">
        <v>261</v>
      </c>
      <c r="AT9" s="69"/>
      <c r="AU9" s="69"/>
      <c r="AV9" s="69" t="s">
        <v>260</v>
      </c>
      <c r="AW9" s="69"/>
      <c r="AX9" s="69"/>
      <c r="AY9" s="69" t="s">
        <v>257</v>
      </c>
      <c r="AZ9" s="69"/>
      <c r="BA9" s="69"/>
      <c r="BD9" s="69" t="s">
        <v>255</v>
      </c>
      <c r="BE9" s="69"/>
      <c r="BF9" s="69"/>
      <c r="BG9" s="69" t="s">
        <v>254</v>
      </c>
      <c r="BH9" s="69"/>
      <c r="BI9" s="69"/>
      <c r="BJ9" s="69" t="s">
        <v>252</v>
      </c>
      <c r="BK9" s="69"/>
      <c r="BL9" s="69"/>
      <c r="BM9" s="69" t="s">
        <v>250</v>
      </c>
      <c r="BN9" s="69"/>
      <c r="BO9" s="69"/>
      <c r="BP9" s="69" t="s">
        <v>248</v>
      </c>
      <c r="BQ9" s="103"/>
      <c r="BR9" s="103"/>
      <c r="BV9" s="67">
        <v>0</v>
      </c>
    </row>
    <row r="10" spans="1:77" s="64" customFormat="1" ht="15" hidden="1" customHeight="1" outlineLevel="1">
      <c r="A10" s="72"/>
      <c r="B10" s="69" t="s">
        <v>285</v>
      </c>
      <c r="C10" s="87"/>
      <c r="D10" s="213" t="s">
        <v>286</v>
      </c>
      <c r="E10" s="213" t="s">
        <v>247</v>
      </c>
      <c r="F10" s="87"/>
      <c r="G10" s="87"/>
      <c r="H10" s="213" t="s">
        <v>284</v>
      </c>
      <c r="I10" s="87"/>
      <c r="J10" s="87"/>
      <c r="K10" s="213" t="s">
        <v>282</v>
      </c>
      <c r="L10" s="87"/>
      <c r="M10" s="87"/>
      <c r="N10" s="213" t="s">
        <v>280</v>
      </c>
      <c r="O10" s="87"/>
      <c r="P10" s="87"/>
      <c r="Q10" s="213" t="s">
        <v>278</v>
      </c>
      <c r="R10" s="87"/>
      <c r="S10" s="87"/>
      <c r="V10" s="213" t="s">
        <v>276</v>
      </c>
      <c r="W10" s="87"/>
      <c r="X10" s="87"/>
      <c r="Y10" s="213" t="s">
        <v>274</v>
      </c>
      <c r="Z10" s="87"/>
      <c r="AA10" s="87"/>
      <c r="AB10" s="213" t="s">
        <v>272</v>
      </c>
      <c r="AC10" s="87"/>
      <c r="AD10" s="87"/>
      <c r="AE10" s="213" t="s">
        <v>270</v>
      </c>
      <c r="AF10" s="87"/>
      <c r="AG10" s="87"/>
      <c r="AH10" s="213" t="s">
        <v>268</v>
      </c>
      <c r="AI10" s="87"/>
      <c r="AJ10" s="87"/>
      <c r="AM10" s="213" t="s">
        <v>266</v>
      </c>
      <c r="AN10" s="87"/>
      <c r="AO10" s="87"/>
      <c r="AP10" s="213" t="s">
        <v>263</v>
      </c>
      <c r="AQ10" s="87"/>
      <c r="AR10" s="87"/>
      <c r="AS10" s="213" t="s">
        <v>262</v>
      </c>
      <c r="AT10" s="87"/>
      <c r="AU10" s="87"/>
      <c r="AV10" s="213" t="s">
        <v>259</v>
      </c>
      <c r="AW10" s="87"/>
      <c r="AX10" s="87"/>
      <c r="AY10" s="213" t="s">
        <v>258</v>
      </c>
      <c r="AZ10" s="87"/>
      <c r="BA10" s="87"/>
      <c r="BD10" s="213" t="s">
        <v>256</v>
      </c>
      <c r="BE10" s="87"/>
      <c r="BF10" s="87"/>
      <c r="BG10" s="213" t="s">
        <v>296</v>
      </c>
      <c r="BH10" s="87"/>
      <c r="BI10" s="87"/>
      <c r="BJ10" s="213" t="s">
        <v>253</v>
      </c>
      <c r="BK10" s="87"/>
      <c r="BL10" s="87"/>
      <c r="BM10" s="213" t="s">
        <v>251</v>
      </c>
      <c r="BN10" s="87"/>
      <c r="BO10" s="87"/>
      <c r="BP10" s="213" t="s">
        <v>249</v>
      </c>
      <c r="BQ10" s="123"/>
      <c r="BR10" s="123"/>
      <c r="BV10" s="67">
        <v>0</v>
      </c>
    </row>
    <row r="11" spans="1:77" ht="15" customHeight="1">
      <c r="E11" s="183" t="str">
        <f>IF('6. Kl.'!$B$2='6. Kl.'!$L$1,'5. Kl. Judge Sheet'!E9,'5. Kl. Judge Sheet'!E10)</f>
        <v>TN1</v>
      </c>
      <c r="F11" s="183"/>
      <c r="G11" s="183"/>
      <c r="H11" s="183" t="str">
        <f>IF('6. Kl.'!$B$2='6. Kl.'!$L$1,'5. Kl. Judge Sheet'!H9,'5. Kl. Judge Sheet'!H10)</f>
        <v>TN2</v>
      </c>
      <c r="I11" s="183"/>
      <c r="J11" s="183"/>
      <c r="K11" s="183" t="str">
        <f>IF('6. Kl.'!$B$2='6. Kl.'!$L$1,'5. Kl. Judge Sheet'!K9,'5. Kl. Judge Sheet'!K10)</f>
        <v>TN3</v>
      </c>
      <c r="L11" s="183"/>
      <c r="M11" s="183"/>
      <c r="N11" s="183" t="str">
        <f>IF('6. Kl.'!$B$2='6. Kl.'!$L$1,'5. Kl. Judge Sheet'!N9,'5. Kl. Judge Sheet'!N10)</f>
        <v>TN4</v>
      </c>
      <c r="O11" s="183"/>
      <c r="P11" s="183"/>
      <c r="Q11" s="183" t="str">
        <f>IF('6. Kl.'!$B$2='6. Kl.'!$L$1,'5. Kl. Judge Sheet'!Q9,'5. Kl. Judge Sheet'!Q10)</f>
        <v>TN5</v>
      </c>
      <c r="R11" s="183"/>
      <c r="S11" s="183"/>
      <c r="V11" s="183" t="str">
        <f>IF('6. Kl.'!$B$2='6. Kl.'!$L$1,'5. Kl. Judge Sheet'!V9,'5. Kl. Judge Sheet'!V10)</f>
        <v>TN6</v>
      </c>
      <c r="W11" s="183"/>
      <c r="X11" s="183"/>
      <c r="Y11" s="183" t="str">
        <f>IF('6. Kl.'!$B$2='6. Kl.'!$L$1,'5. Kl. Judge Sheet'!Y9,'5. Kl. Judge Sheet'!Y10)</f>
        <v>TN7</v>
      </c>
      <c r="Z11" s="183"/>
      <c r="AA11" s="183"/>
      <c r="AB11" s="183" t="str">
        <f>IF('6. Kl.'!$B$2='6. Kl.'!$L$1,'5. Kl. Judge Sheet'!AB9,'5. Kl. Judge Sheet'!AB10)</f>
        <v>TN8</v>
      </c>
      <c r="AC11" s="183"/>
      <c r="AD11" s="183"/>
      <c r="AE11" s="183" t="str">
        <f>IF('6. Kl.'!$B$2='6. Kl.'!$L$1,'5. Kl. Judge Sheet'!AE9,'5. Kl. Judge Sheet'!AE10)</f>
        <v>TN9</v>
      </c>
      <c r="AF11" s="183"/>
      <c r="AG11" s="183"/>
      <c r="AH11" s="183" t="str">
        <f>IF('6. Kl.'!$B$2='6. Kl.'!$L$1,'5. Kl. Judge Sheet'!AH9,'5. Kl. Judge Sheet'!AH10)</f>
        <v>TN10</v>
      </c>
      <c r="AI11" s="183"/>
      <c r="AJ11" s="183"/>
      <c r="AM11" s="183" t="str">
        <f>IF('6. Kl.'!$B$2='6. Kl.'!$L$1,'5. Kl. Judge Sheet'!AM9,'5. Kl. Judge Sheet'!AM10)</f>
        <v>TN11</v>
      </c>
      <c r="AN11" s="183"/>
      <c r="AO11" s="183"/>
      <c r="AP11" s="183" t="str">
        <f>IF('6. Kl.'!$B$2='6. Kl.'!$L$1,'5. Kl. Judge Sheet'!AP9,'5. Kl. Judge Sheet'!AP10)</f>
        <v>TN12</v>
      </c>
      <c r="AQ11" s="183"/>
      <c r="AR11" s="183"/>
      <c r="AS11" s="183" t="str">
        <f>IF('6. Kl.'!$B$2='6. Kl.'!$L$1,'5. Kl. Judge Sheet'!AS9,'5. Kl. Judge Sheet'!AS10)</f>
        <v>TN13</v>
      </c>
      <c r="AT11" s="183"/>
      <c r="AU11" s="183"/>
      <c r="AV11" s="183" t="str">
        <f>IF('6. Kl.'!$B$2='6. Kl.'!$L$1,'5. Kl. Judge Sheet'!AV9,'5. Kl. Judge Sheet'!AV10)</f>
        <v>TN14</v>
      </c>
      <c r="AW11" s="183"/>
      <c r="AX11" s="183"/>
      <c r="AY11" s="183" t="str">
        <f>IF('6. Kl.'!$B$2='6. Kl.'!$L$1,'5. Kl. Judge Sheet'!AY9,'5. Kl. Judge Sheet'!AY10)</f>
        <v>TN15</v>
      </c>
      <c r="AZ11" s="183"/>
      <c r="BA11" s="183"/>
      <c r="BD11" s="183" t="str">
        <f>IF('6. Kl.'!$B$2='6. Kl.'!$L$1,'5. Kl. Judge Sheet'!BD9,'5. Kl. Judge Sheet'!BD10)</f>
        <v>TN16</v>
      </c>
      <c r="BE11" s="183"/>
      <c r="BF11" s="183"/>
      <c r="BG11" s="183" t="str">
        <f>IF('6. Kl.'!$B$2='6. Kl.'!$L$1,'5. Kl. Judge Sheet'!BG9,'5. Kl. Judge Sheet'!BG10)</f>
        <v>TN17</v>
      </c>
      <c r="BH11" s="183"/>
      <c r="BI11" s="183"/>
      <c r="BJ11" s="183" t="str">
        <f>IF('6. Kl.'!$B$2='6. Kl.'!$L$1,'5. Kl. Judge Sheet'!BJ9,'5. Kl. Judge Sheet'!BJ10)</f>
        <v>TN18</v>
      </c>
      <c r="BK11" s="183"/>
      <c r="BL11" s="183"/>
      <c r="BM11" s="183" t="str">
        <f>IF('6. Kl.'!$B$2='6. Kl.'!$L$1,'5. Kl. Judge Sheet'!BM9,'5. Kl. Judge Sheet'!BM10)</f>
        <v>TN19</v>
      </c>
      <c r="BN11" s="183"/>
      <c r="BO11" s="183"/>
      <c r="BP11" s="183" t="str">
        <f>IF('6. Kl.'!$B$2='6. Kl.'!$L$1,'5. Kl. Judge Sheet'!BP9,'5. Kl. Judge Sheet'!BP10)</f>
        <v>TN20</v>
      </c>
      <c r="BQ11" s="183"/>
      <c r="BR11" s="183"/>
      <c r="BV11" s="67">
        <v>1</v>
      </c>
    </row>
    <row r="12" spans="1:77" ht="21" customHeight="1">
      <c r="B12" s="167"/>
      <c r="C12" s="200" t="str">
        <f>'6. Kl.'!B$22</f>
        <v>Name</v>
      </c>
      <c r="D12" s="187"/>
      <c r="E12" s="201" t="str">
        <f ca="1">IF('5. Kl.'!$B$23="","",'5. Kl.'!$B$23)</f>
        <v xml:space="preserve"> </v>
      </c>
      <c r="F12" s="201"/>
      <c r="G12" s="202"/>
      <c r="H12" s="190" t="str">
        <f ca="1">IF('5. Kl.'!$B$24="","",'5. Kl.'!$B$24)</f>
        <v xml:space="preserve"> </v>
      </c>
      <c r="I12" s="191"/>
      <c r="J12" s="192"/>
      <c r="K12" s="190" t="str">
        <f ca="1">IF('5. Kl.'!$B$25="","",'5. Kl.'!$B$25)</f>
        <v xml:space="preserve"> </v>
      </c>
      <c r="L12" s="191"/>
      <c r="M12" s="192"/>
      <c r="N12" s="190" t="str">
        <f ca="1">IF('5. Kl.'!$B$26="","",'5. Kl.'!$B$26)</f>
        <v xml:space="preserve"> </v>
      </c>
      <c r="O12" s="191"/>
      <c r="P12" s="192"/>
      <c r="Q12" s="190" t="str">
        <f ca="1">IF('5. Kl.'!$B$27="","",'5. Kl.'!$B$27)</f>
        <v xml:space="preserve"> </v>
      </c>
      <c r="R12" s="191"/>
      <c r="S12" s="192"/>
      <c r="T12" s="186" t="str">
        <f>C12</f>
        <v>Name</v>
      </c>
      <c r="U12" s="187"/>
      <c r="V12" s="190" t="str">
        <f ca="1">IF('5. Kl.'!$B$28="","",'5. Kl.'!$B$28)</f>
        <v xml:space="preserve"> </v>
      </c>
      <c r="W12" s="191"/>
      <c r="X12" s="192"/>
      <c r="Y12" s="190" t="str">
        <f ca="1">IF('5. Kl.'!$B$29="","",'5. Kl.'!$B$29)</f>
        <v xml:space="preserve"> </v>
      </c>
      <c r="Z12" s="191"/>
      <c r="AA12" s="192"/>
      <c r="AB12" s="190" t="str">
        <f ca="1">IF('5. Kl.'!$B$30="","",'5. Kl.'!$B$30)</f>
        <v xml:space="preserve"> </v>
      </c>
      <c r="AC12" s="191"/>
      <c r="AD12" s="192"/>
      <c r="AE12" s="190" t="str">
        <f ca="1">IF('5. Kl.'!$B$31="","",'5. Kl.'!$B$31)</f>
        <v xml:space="preserve"> </v>
      </c>
      <c r="AF12" s="191"/>
      <c r="AG12" s="192"/>
      <c r="AH12" s="190" t="str">
        <f ca="1">IF('5. Kl.'!$B$32="","",'5. Kl.'!$B$32)</f>
        <v xml:space="preserve"> </v>
      </c>
      <c r="AI12" s="191"/>
      <c r="AJ12" s="192"/>
      <c r="AK12" s="186" t="str">
        <f>C12</f>
        <v>Name</v>
      </c>
      <c r="AL12" s="187"/>
      <c r="AM12" s="190" t="str">
        <f ca="1">IF('5. Kl.'!$B$33="","",'5. Kl.'!$B$33)</f>
        <v xml:space="preserve"> </v>
      </c>
      <c r="AN12" s="191"/>
      <c r="AO12" s="192"/>
      <c r="AP12" s="190" t="str">
        <f ca="1">IF('5. Kl.'!$B$34="","",'5. Kl.'!$B$34)</f>
        <v xml:space="preserve"> </v>
      </c>
      <c r="AQ12" s="191"/>
      <c r="AR12" s="192"/>
      <c r="AS12" s="190" t="str">
        <f ca="1">IF('5. Kl.'!$B$35="","",'5. Kl.'!$B$35)</f>
        <v xml:space="preserve"> </v>
      </c>
      <c r="AT12" s="191"/>
      <c r="AU12" s="192"/>
      <c r="AV12" s="190" t="str">
        <f ca="1">IF('5. Kl.'!$B$36="","",'5. Kl.'!$B$36)</f>
        <v xml:space="preserve"> </v>
      </c>
      <c r="AW12" s="191"/>
      <c r="AX12" s="192"/>
      <c r="AY12" s="190" t="str">
        <f ca="1">IF('5. Kl.'!$B$37="","",'5. Kl.'!$B$37)</f>
        <v xml:space="preserve"> </v>
      </c>
      <c r="AZ12" s="191"/>
      <c r="BA12" s="192"/>
      <c r="BB12" s="186" t="str">
        <f>C12</f>
        <v>Name</v>
      </c>
      <c r="BC12" s="187"/>
      <c r="BD12" s="190" t="str">
        <f ca="1">IF('5. Kl.'!$B$38="","",'5. Kl.'!$B$38)</f>
        <v xml:space="preserve"> </v>
      </c>
      <c r="BE12" s="191"/>
      <c r="BF12" s="192"/>
      <c r="BG12" s="190" t="str">
        <f ca="1">IF('5. Kl.'!$B$39="","",'5. Kl.'!$B$39)</f>
        <v xml:space="preserve"> </v>
      </c>
      <c r="BH12" s="191"/>
      <c r="BI12" s="192"/>
      <c r="BJ12" s="190" t="str">
        <f ca="1">IF('5. Kl.'!$B$40="","",'5. Kl.'!$B$40)</f>
        <v xml:space="preserve"> </v>
      </c>
      <c r="BK12" s="191"/>
      <c r="BL12" s="192"/>
      <c r="BM12" s="190" t="str">
        <f ca="1">IF('5. Kl.'!$B$41="","",'5. Kl.'!$B$41)</f>
        <v xml:space="preserve"> </v>
      </c>
      <c r="BN12" s="191"/>
      <c r="BO12" s="192"/>
      <c r="BP12" s="190" t="str">
        <f ca="1">IF('5. Kl.'!$B$42="","",'5. Kl.'!$B$42)</f>
        <v xml:space="preserve"> </v>
      </c>
      <c r="BQ12" s="191"/>
      <c r="BR12" s="192"/>
      <c r="BV12" s="67">
        <f>IF(LEN(B12)&gt;1,1,0)</f>
        <v>0</v>
      </c>
    </row>
    <row r="13" spans="1:77" ht="25.5" customHeight="1">
      <c r="B13" s="146"/>
      <c r="C13" s="188" t="str">
        <f>'6. Kl.'!E$12</f>
        <v>Klub</v>
      </c>
      <c r="D13" s="189"/>
      <c r="E13" s="208" t="str">
        <f ca="1">IF('5. Kl.'!$E$23="","",'5. Kl.'!$E$23) &amp; IF('5. Kl.'!$H$23="",""," / " &amp; '5. Kl.'!$H$23)</f>
        <v xml:space="preserve"> / 0</v>
      </c>
      <c r="F13" s="209"/>
      <c r="G13" s="210"/>
      <c r="H13" s="193" t="str">
        <f ca="1">IF('5. Kl.'!$E$24="","",'5. Kl.'!$E$24) &amp; IF('5. Kl.'!$H$24="",""," / " &amp; '5. Kl.'!$H$24)</f>
        <v/>
      </c>
      <c r="I13" s="194"/>
      <c r="J13" s="195"/>
      <c r="K13" s="193" t="str">
        <f ca="1">IF('5. Kl.'!$E$25="","",'5. Kl.'!$E$25) &amp; IF('5. Kl.'!$H$25="",""," / " &amp; '5. Kl.'!$H$25)</f>
        <v/>
      </c>
      <c r="L13" s="194"/>
      <c r="M13" s="195"/>
      <c r="N13" s="193" t="str">
        <f ca="1">IF('5. Kl.'!$E$26="","",'5. Kl.'!$E$26) &amp; IF('5. Kl.'!$H$26="",""," / " &amp; '5. Kl.'!$H$26)</f>
        <v/>
      </c>
      <c r="O13" s="194"/>
      <c r="P13" s="195"/>
      <c r="Q13" s="193" t="str">
        <f ca="1">IF('5. Kl.'!$E$27="","",'5. Kl.'!$E$27) &amp; IF('5. Kl.'!$H$27="",""," / " &amp; '5. Kl.'!$H$27)</f>
        <v/>
      </c>
      <c r="R13" s="194"/>
      <c r="S13" s="195"/>
      <c r="T13" s="188" t="str">
        <f>C13</f>
        <v>Klub</v>
      </c>
      <c r="U13" s="189"/>
      <c r="V13" s="193" t="str">
        <f ca="1">IF('5. Kl.'!$E$28="","",'5. Kl.'!$E$28) &amp; IF('5. Kl.'!$H$28="",""," / " &amp; '5. Kl.'!$H$28)</f>
        <v/>
      </c>
      <c r="W13" s="194"/>
      <c r="X13" s="195"/>
      <c r="Y13" s="193" t="str">
        <f ca="1">IF('5. Kl.'!$E$29="","",'5. Kl.'!$E$29) &amp; IF('5. Kl.'!$H$29="",""," / " &amp; '5. Kl.'!$H$29)</f>
        <v/>
      </c>
      <c r="Z13" s="194"/>
      <c r="AA13" s="195"/>
      <c r="AB13" s="193" t="str">
        <f ca="1">IF('5. Kl.'!$E$30="","",'5. Kl.'!$E$30) &amp; IF('5. Kl.'!$H$30="",""," / " &amp; '5. Kl.'!$H$30)</f>
        <v/>
      </c>
      <c r="AC13" s="194"/>
      <c r="AD13" s="195"/>
      <c r="AE13" s="193" t="str">
        <f ca="1">IF('5. Kl.'!$E$31="","",'5. Kl.'!$E$31) &amp; IF('5. Kl.'!$H$31="",""," / " &amp; '5. Kl.'!$H$31)</f>
        <v/>
      </c>
      <c r="AF13" s="194"/>
      <c r="AG13" s="195"/>
      <c r="AH13" s="193" t="str">
        <f ca="1">IF('5. Kl.'!$E$32="","",'5. Kl.'!$E$32) &amp; IF('5. Kl.'!$H$32="",""," / " &amp; '5. Kl.'!$H$32)</f>
        <v/>
      </c>
      <c r="AI13" s="194"/>
      <c r="AJ13" s="195"/>
      <c r="AK13" s="188" t="str">
        <f>C13</f>
        <v>Klub</v>
      </c>
      <c r="AL13" s="189"/>
      <c r="AM13" s="193" t="str">
        <f ca="1">IF('5. Kl.'!$E$33="","",'5. Kl.'!$E$33) &amp; IF('5. Kl.'!$H$33="",""," / " &amp; '5. Kl.'!$H$33)</f>
        <v/>
      </c>
      <c r="AN13" s="194"/>
      <c r="AO13" s="195"/>
      <c r="AP13" s="193" t="str">
        <f ca="1">IF('5. Kl.'!$E$34="","",'5. Kl.'!$E$34) &amp; IF('5. Kl.'!$H$34="",""," / " &amp; '5. Kl.'!$H$34)</f>
        <v/>
      </c>
      <c r="AQ13" s="194"/>
      <c r="AR13" s="195"/>
      <c r="AS13" s="193" t="str">
        <f ca="1">IF('5. Kl.'!$E$35="","",'5. Kl.'!$E$35) &amp; IF('5. Kl.'!$H$35="",""," / " &amp; '5. Kl.'!$H$35)</f>
        <v/>
      </c>
      <c r="AT13" s="194"/>
      <c r="AU13" s="195"/>
      <c r="AV13" s="193" t="str">
        <f ca="1">IF('5. Kl.'!$E$36="","",'5. Kl.'!$E$36) &amp; IF('5. Kl.'!$H$36="",""," / " &amp; '5. Kl.'!$H$36)</f>
        <v/>
      </c>
      <c r="AW13" s="194"/>
      <c r="AX13" s="195"/>
      <c r="AY13" s="193" t="str">
        <f ca="1">IF('5. Kl.'!$E$37="","",'5. Kl.'!$E$37) &amp; IF('5. Kl.'!$H$37="",""," / " &amp; '5. Kl.'!$H$37)</f>
        <v/>
      </c>
      <c r="AZ13" s="194"/>
      <c r="BA13" s="195"/>
      <c r="BB13" s="188" t="str">
        <f>C13</f>
        <v>Klub</v>
      </c>
      <c r="BC13" s="189"/>
      <c r="BD13" s="193" t="str">
        <f ca="1">IF('5. Kl.'!$E$38="","",'5. Kl.'!$E$38) &amp; IF('5. Kl.'!$H$38="",""," / " &amp; '5. Kl.'!$H$38)</f>
        <v/>
      </c>
      <c r="BE13" s="194"/>
      <c r="BF13" s="195"/>
      <c r="BG13" s="193" t="str">
        <f ca="1">IF('5. Kl.'!$E$39="","",'5. Kl.'!$E$39) &amp; IF('5. Kl.'!$H$39="",""," / " &amp; '5. Kl.'!$H$39)</f>
        <v/>
      </c>
      <c r="BH13" s="194"/>
      <c r="BI13" s="195"/>
      <c r="BJ13" s="193" t="str">
        <f ca="1">IF('5. Kl.'!$E$40="","",'5. Kl.'!$E$40) &amp; IF('5. Kl.'!$H$40="",""," / " &amp; '5. Kl.'!$H$40)</f>
        <v/>
      </c>
      <c r="BK13" s="194"/>
      <c r="BL13" s="195"/>
      <c r="BM13" s="193" t="str">
        <f ca="1">IF('5. Kl.'!$E$41="","",'5. Kl.'!$E$41) &amp; IF('5. Kl.'!$H$41="",""," / " &amp; '5. Kl.'!$H$41)</f>
        <v/>
      </c>
      <c r="BN13" s="194"/>
      <c r="BO13" s="195"/>
      <c r="BP13" s="193" t="str">
        <f ca="1">IF('5. Kl.'!$E$42="","",'5. Kl.'!$E$42) &amp; IF('5. Kl.'!$H$42="",""," / " &amp; '5. Kl.'!$H$42)</f>
        <v/>
      </c>
      <c r="BQ13" s="194"/>
      <c r="BR13" s="195"/>
      <c r="BV13" s="67">
        <v>1</v>
      </c>
    </row>
    <row r="14" spans="1:77" ht="32.1" customHeight="1">
      <c r="B14" s="147" t="str">
        <f>'5. Kl.'!B$45</f>
        <v>Elemente</v>
      </c>
      <c r="C14" s="148" t="s">
        <v>115</v>
      </c>
      <c r="D14" s="149"/>
      <c r="E14" s="214" t="str">
        <f>IF('6. Kl.'!$B$2='6. Kl.'!$L$1,'5. Kl. Judge Sheet'!$B$9,'5. Kl. Judge Sheet'!$B$10)</f>
        <v>Bemerkungen</v>
      </c>
      <c r="F14" s="150" t="s">
        <v>113</v>
      </c>
      <c r="G14" s="214" t="str">
        <f>IF('6. Kl.'!$B$2='6. Kl.'!$L$1,'5. Kl. Judge Sheet'!$D$9,'5. Kl. Judge Sheet'!$D$10)</f>
        <v>Wert</v>
      </c>
      <c r="H14" s="214" t="str">
        <f>IF('6. Kl.'!$B$2='6. Kl.'!$L$1,'5. Kl. Judge Sheet'!$B$9,'5. Kl. Judge Sheet'!$B$10)</f>
        <v>Bemerkungen</v>
      </c>
      <c r="I14" s="150" t="s">
        <v>113</v>
      </c>
      <c r="J14" s="214" t="str">
        <f>IF('6. Kl.'!$B$2='6. Kl.'!$L$1,'5. Kl. Judge Sheet'!$D$9,'5. Kl. Judge Sheet'!$D$10)</f>
        <v>Wert</v>
      </c>
      <c r="K14" s="214" t="str">
        <f>IF('6. Kl.'!$B$2='6. Kl.'!$L$1,'5. Kl. Judge Sheet'!$B$9,'5. Kl. Judge Sheet'!$B$10)</f>
        <v>Bemerkungen</v>
      </c>
      <c r="L14" s="150" t="s">
        <v>113</v>
      </c>
      <c r="M14" s="214" t="str">
        <f>IF('6. Kl.'!$B$2='6. Kl.'!$L$1,'5. Kl. Judge Sheet'!$D$9,'5. Kl. Judge Sheet'!$D$10)</f>
        <v>Wert</v>
      </c>
      <c r="N14" s="214" t="str">
        <f>IF('6. Kl.'!$B$2='6. Kl.'!$L$1,'5. Kl. Judge Sheet'!$B$9,'5. Kl. Judge Sheet'!$B$10)</f>
        <v>Bemerkungen</v>
      </c>
      <c r="O14" s="150" t="s">
        <v>113</v>
      </c>
      <c r="P14" s="214" t="str">
        <f>IF('6. Kl.'!$B$2='6. Kl.'!$L$1,'5. Kl. Judge Sheet'!$D$9,'5. Kl. Judge Sheet'!$D$10)</f>
        <v>Wert</v>
      </c>
      <c r="Q14" s="214" t="str">
        <f>IF('6. Kl.'!$B$2='6. Kl.'!$L$1,'5. Kl. Judge Sheet'!$B$9,'5. Kl. Judge Sheet'!$B$10)</f>
        <v>Bemerkungen</v>
      </c>
      <c r="R14" s="150" t="s">
        <v>113</v>
      </c>
      <c r="S14" s="214" t="str">
        <f>IF('6. Kl.'!$B$2='6. Kl.'!$L$1,'5. Kl. Judge Sheet'!$D$9,'5. Kl. Judge Sheet'!$D$10)</f>
        <v>Wert</v>
      </c>
      <c r="T14" s="148" t="s">
        <v>115</v>
      </c>
      <c r="U14" s="149"/>
      <c r="V14" s="214" t="str">
        <f>IF('6. Kl.'!$B$2='6. Kl.'!$L$1,'5. Kl. Judge Sheet'!$B$9,'5. Kl. Judge Sheet'!$B$10)</f>
        <v>Bemerkungen</v>
      </c>
      <c r="W14" s="150" t="s">
        <v>113</v>
      </c>
      <c r="X14" s="214" t="str">
        <f>IF('6. Kl.'!$B$2='6. Kl.'!$L$1,'5. Kl. Judge Sheet'!$D$9,'5. Kl. Judge Sheet'!$D$10)</f>
        <v>Wert</v>
      </c>
      <c r="Y14" s="214" t="str">
        <f>IF('6. Kl.'!$B$2='6. Kl.'!$L$1,'5. Kl. Judge Sheet'!$B$9,'5. Kl. Judge Sheet'!$B$10)</f>
        <v>Bemerkungen</v>
      </c>
      <c r="Z14" s="150" t="s">
        <v>113</v>
      </c>
      <c r="AA14" s="214" t="str">
        <f>IF('6. Kl.'!$B$2='6. Kl.'!$L$1,'5. Kl. Judge Sheet'!$D$9,'5. Kl. Judge Sheet'!$D$10)</f>
        <v>Wert</v>
      </c>
      <c r="AB14" s="214" t="str">
        <f>IF('6. Kl.'!$B$2='6. Kl.'!$L$1,'5. Kl. Judge Sheet'!$B$9,'5. Kl. Judge Sheet'!$B$10)</f>
        <v>Bemerkungen</v>
      </c>
      <c r="AC14" s="150" t="s">
        <v>113</v>
      </c>
      <c r="AD14" s="214" t="str">
        <f>IF('6. Kl.'!$B$2='6. Kl.'!$L$1,'5. Kl. Judge Sheet'!$D$9,'5. Kl. Judge Sheet'!$D$10)</f>
        <v>Wert</v>
      </c>
      <c r="AE14" s="214" t="str">
        <f>IF('6. Kl.'!$B$2='6. Kl.'!$L$1,'5. Kl. Judge Sheet'!$B$9,'5. Kl. Judge Sheet'!$B$10)</f>
        <v>Bemerkungen</v>
      </c>
      <c r="AF14" s="150" t="s">
        <v>113</v>
      </c>
      <c r="AG14" s="214" t="str">
        <f>IF('6. Kl.'!$B$2='6. Kl.'!$L$1,'5. Kl. Judge Sheet'!$D$9,'5. Kl. Judge Sheet'!$D$10)</f>
        <v>Wert</v>
      </c>
      <c r="AH14" s="214" t="str">
        <f>IF('6. Kl.'!$B$2='6. Kl.'!$L$1,'5. Kl. Judge Sheet'!$B$9,'5. Kl. Judge Sheet'!$B$10)</f>
        <v>Bemerkungen</v>
      </c>
      <c r="AI14" s="150" t="s">
        <v>113</v>
      </c>
      <c r="AJ14" s="214" t="str">
        <f>IF('6. Kl.'!$B$2='6. Kl.'!$L$1,'5. Kl. Judge Sheet'!$D$9,'5. Kl. Judge Sheet'!$D$10)</f>
        <v>Wert</v>
      </c>
      <c r="AK14" s="148" t="s">
        <v>115</v>
      </c>
      <c r="AL14" s="149"/>
      <c r="AM14" s="214" t="str">
        <f>IF('6. Kl.'!$B$2='6. Kl.'!$L$1,'5. Kl. Judge Sheet'!$B$9,'5. Kl. Judge Sheet'!$B$10)</f>
        <v>Bemerkungen</v>
      </c>
      <c r="AN14" s="150" t="s">
        <v>113</v>
      </c>
      <c r="AO14" s="214" t="str">
        <f>IF('6. Kl.'!$B$2='6. Kl.'!$L$1,'5. Kl. Judge Sheet'!$D$9,'5. Kl. Judge Sheet'!$D$10)</f>
        <v>Wert</v>
      </c>
      <c r="AP14" s="214" t="str">
        <f>IF('6. Kl.'!$B$2='6. Kl.'!$L$1,'5. Kl. Judge Sheet'!$B$9,'5. Kl. Judge Sheet'!$B$10)</f>
        <v>Bemerkungen</v>
      </c>
      <c r="AQ14" s="150" t="s">
        <v>113</v>
      </c>
      <c r="AR14" s="214" t="str">
        <f>IF('6. Kl.'!$B$2='6. Kl.'!$L$1,'5. Kl. Judge Sheet'!$D$9,'5. Kl. Judge Sheet'!$D$10)</f>
        <v>Wert</v>
      </c>
      <c r="AS14" s="214" t="str">
        <f>IF('6. Kl.'!$B$2='6. Kl.'!$L$1,'5. Kl. Judge Sheet'!$B$9,'5. Kl. Judge Sheet'!$B$10)</f>
        <v>Bemerkungen</v>
      </c>
      <c r="AT14" s="150" t="s">
        <v>113</v>
      </c>
      <c r="AU14" s="214" t="str">
        <f>IF('6. Kl.'!$B$2='6. Kl.'!$L$1,'5. Kl. Judge Sheet'!$D$9,'5. Kl. Judge Sheet'!$D$10)</f>
        <v>Wert</v>
      </c>
      <c r="AV14" s="214" t="str">
        <f>IF('6. Kl.'!$B$2='6. Kl.'!$L$1,'5. Kl. Judge Sheet'!$B$9,'5. Kl. Judge Sheet'!$B$10)</f>
        <v>Bemerkungen</v>
      </c>
      <c r="AW14" s="150" t="s">
        <v>113</v>
      </c>
      <c r="AX14" s="214" t="str">
        <f>IF('6. Kl.'!$B$2='6. Kl.'!$L$1,'5. Kl. Judge Sheet'!$D$9,'5. Kl. Judge Sheet'!$D$10)</f>
        <v>Wert</v>
      </c>
      <c r="AY14" s="214" t="str">
        <f>IF('5. Kl.'!$B$2='5. Kl.'!$L$1,'5. Kl. Judge Sheet'!$B$9,'5. Kl. Judge Sheet'!$B$10)</f>
        <v>Bemerkungen</v>
      </c>
      <c r="AZ14" s="150" t="s">
        <v>113</v>
      </c>
      <c r="BA14" s="214" t="str">
        <f>IF('6. Kl.'!$B$2='6. Kl.'!$L$1,'5. Kl. Judge Sheet'!$D$9,'5. Kl. Judge Sheet'!$D$10)</f>
        <v>Wert</v>
      </c>
      <c r="BB14" s="148" t="s">
        <v>115</v>
      </c>
      <c r="BC14" s="149"/>
      <c r="BD14" s="214" t="str">
        <f>IF('6. Kl.'!$B$2='6. Kl.'!$L$1,'5. Kl. Judge Sheet'!$B$9,'5. Kl. Judge Sheet'!$B$10)</f>
        <v>Bemerkungen</v>
      </c>
      <c r="BE14" s="150" t="s">
        <v>113</v>
      </c>
      <c r="BF14" s="214" t="str">
        <f>IF('6. Kl.'!$B$2='6. Kl.'!$L$1,'5. Kl. Judge Sheet'!$D$9,'5. Kl. Judge Sheet'!$D$10)</f>
        <v>Wert</v>
      </c>
      <c r="BG14" s="214" t="str">
        <f>IF('6. Kl.'!$B$2='6. Kl.'!$L$1,'5. Kl. Judge Sheet'!$B$9,'5. Kl. Judge Sheet'!$B$10)</f>
        <v>Bemerkungen</v>
      </c>
      <c r="BH14" s="150" t="s">
        <v>113</v>
      </c>
      <c r="BI14" s="214" t="str">
        <f>IF('6. Kl.'!$B$2='6. Kl.'!$L$1,'5. Kl. Judge Sheet'!$D$9,'5. Kl. Judge Sheet'!$D$10)</f>
        <v>Wert</v>
      </c>
      <c r="BJ14" s="214" t="str">
        <f>IF('6. Kl.'!$B$2='6. Kl.'!$L$1,'5. Kl. Judge Sheet'!$B$9,'5. Kl. Judge Sheet'!$B$10)</f>
        <v>Bemerkungen</v>
      </c>
      <c r="BK14" s="150" t="s">
        <v>113</v>
      </c>
      <c r="BL14" s="214" t="str">
        <f>IF('6. Kl.'!$B$2='6. Kl.'!$L$1,'5. Kl. Judge Sheet'!$D$9,'5. Kl. Judge Sheet'!$D$10)</f>
        <v>Wert</v>
      </c>
      <c r="BM14" s="214" t="str">
        <f>IF('6. Kl.'!$B$2='6. Kl.'!$L$1,'5. Kl. Judge Sheet'!$B$9,'5. Kl. Judge Sheet'!$B$10)</f>
        <v>Bemerkungen</v>
      </c>
      <c r="BN14" s="150" t="s">
        <v>113</v>
      </c>
      <c r="BO14" s="214" t="str">
        <f>IF('6. Kl.'!$B$2='6. Kl.'!$L$1,'5. Kl. Judge Sheet'!$D$9,'5. Kl. Judge Sheet'!$D$10)</f>
        <v>Wert</v>
      </c>
      <c r="BP14" s="214" t="str">
        <f>IF('6. Kl.'!$B$2='6. Kl.'!$L$1,'5. Kl. Judge Sheet'!$B$9,'5. Kl. Judge Sheet'!$B$10)</f>
        <v>Bemerkungen</v>
      </c>
      <c r="BQ14" s="150" t="s">
        <v>113</v>
      </c>
      <c r="BR14" s="214" t="str">
        <f>IF('6. Kl.'!$B$2='6. Kl.'!$L$1,'5. Kl. Judge Sheet'!$D$9,'5. Kl. Judge Sheet'!$D$10)</f>
        <v>Wert</v>
      </c>
      <c r="BV14" s="67"/>
    </row>
    <row r="15" spans="1:77" ht="32.1" customHeight="1">
      <c r="B15" s="151" t="str">
        <f>CONCATENATE(LEFT(B$14,LEN(B$14)-1)," ",'5. Kl.'!A$46,":")</f>
        <v>Element 1:</v>
      </c>
      <c r="C15" s="196">
        <f>IF('5. Kl.'!$E$46="","",'5. Kl.'!$E$46)</f>
        <v>0.6</v>
      </c>
      <c r="D15" s="152" t="s">
        <v>111</v>
      </c>
      <c r="E15" s="153"/>
      <c r="F15" s="216"/>
      <c r="G15" s="220"/>
      <c r="H15" s="153"/>
      <c r="I15" s="216"/>
      <c r="J15" s="220"/>
      <c r="K15" s="153"/>
      <c r="L15" s="216"/>
      <c r="M15" s="220"/>
      <c r="N15" s="153"/>
      <c r="O15" s="216"/>
      <c r="P15" s="220"/>
      <c r="Q15" s="153"/>
      <c r="R15" s="216"/>
      <c r="S15" s="220"/>
      <c r="T15" s="196">
        <f>IF('5. Kl.'!$E$46="","",'5. Kl.'!$E$46)</f>
        <v>0.6</v>
      </c>
      <c r="U15" s="152" t="s">
        <v>111</v>
      </c>
      <c r="V15" s="153"/>
      <c r="W15" s="216"/>
      <c r="X15" s="220"/>
      <c r="Y15" s="153"/>
      <c r="Z15" s="216"/>
      <c r="AA15" s="220"/>
      <c r="AB15" s="153"/>
      <c r="AC15" s="216"/>
      <c r="AD15" s="220"/>
      <c r="AE15" s="153"/>
      <c r="AF15" s="216"/>
      <c r="AG15" s="220"/>
      <c r="AH15" s="153"/>
      <c r="AI15" s="216"/>
      <c r="AJ15" s="220"/>
      <c r="AK15" s="196">
        <f>IF('5. Kl.'!$E$46="","",'5. Kl.'!$E$46)</f>
        <v>0.6</v>
      </c>
      <c r="AL15" s="152" t="s">
        <v>111</v>
      </c>
      <c r="AM15" s="153"/>
      <c r="AN15" s="216"/>
      <c r="AO15" s="220"/>
      <c r="AP15" s="153"/>
      <c r="AQ15" s="216"/>
      <c r="AR15" s="220"/>
      <c r="AS15" s="153"/>
      <c r="AT15" s="216"/>
      <c r="AU15" s="220"/>
      <c r="AV15" s="153"/>
      <c r="AW15" s="216"/>
      <c r="AX15" s="220"/>
      <c r="AY15" s="153"/>
      <c r="AZ15" s="216"/>
      <c r="BA15" s="220"/>
      <c r="BB15" s="196">
        <f>IF('5. Kl.'!$E$46="","",'5. Kl.'!$E$46)</f>
        <v>0.6</v>
      </c>
      <c r="BC15" s="152" t="s">
        <v>111</v>
      </c>
      <c r="BD15" s="153"/>
      <c r="BE15" s="216"/>
      <c r="BF15" s="220"/>
      <c r="BG15" s="153"/>
      <c r="BH15" s="216"/>
      <c r="BI15" s="220"/>
      <c r="BJ15" s="153"/>
      <c r="BK15" s="216"/>
      <c r="BL15" s="220"/>
      <c r="BM15" s="153"/>
      <c r="BN15" s="216"/>
      <c r="BO15" s="220"/>
      <c r="BP15" s="153"/>
      <c r="BQ15" s="216"/>
      <c r="BR15" s="220"/>
      <c r="BV15" s="68">
        <v>1</v>
      </c>
    </row>
    <row r="16" spans="1:77" ht="32.1" customHeight="1">
      <c r="B16" s="418" t="str">
        <f>IF('5. Kl.'!$B$46="","",'5. Kl.'!$B$46)</f>
        <v>Lutz</v>
      </c>
      <c r="C16" s="197"/>
      <c r="D16" s="155" t="s">
        <v>110</v>
      </c>
      <c r="E16" s="156"/>
      <c r="F16" s="217"/>
      <c r="G16" s="219" t="str">
        <f>IF(F15="","",MAX(F15,F16,F17)/10*$C$15+$C$15)</f>
        <v/>
      </c>
      <c r="H16" s="156"/>
      <c r="I16" s="217"/>
      <c r="J16" s="219" t="str">
        <f>IF(I15="","",MAX(I15,I16,I17)/10*$C$15+$C$15)</f>
        <v/>
      </c>
      <c r="K16" s="156"/>
      <c r="L16" s="217"/>
      <c r="M16" s="219" t="str">
        <f>IF(L15="","",MAX(L15,L16,L17)/10*$C$15+$C$15)</f>
        <v/>
      </c>
      <c r="N16" s="156"/>
      <c r="O16" s="217"/>
      <c r="P16" s="219" t="str">
        <f>IF(O15="","",MAX(O15,O16,O17)/10*$C$15+$C$15)</f>
        <v/>
      </c>
      <c r="Q16" s="156"/>
      <c r="R16" s="217"/>
      <c r="S16" s="219" t="str">
        <f>IF(R15="","",MAX(R15,R16,R17)/10*$C$15+$C$15)</f>
        <v/>
      </c>
      <c r="T16" s="197"/>
      <c r="U16" s="155" t="s">
        <v>110</v>
      </c>
      <c r="V16" s="156"/>
      <c r="W16" s="217"/>
      <c r="X16" s="219" t="str">
        <f>IF(W15="","",MAX(W15,W16,W17)/10*$C$15+$C$15)</f>
        <v/>
      </c>
      <c r="Y16" s="156"/>
      <c r="Z16" s="217"/>
      <c r="AA16" s="219" t="str">
        <f>IF(Z15="","",MAX(Z15,Z16,Z17)/10*$C$15+$C$15)</f>
        <v/>
      </c>
      <c r="AB16" s="156"/>
      <c r="AC16" s="217"/>
      <c r="AD16" s="219" t="str">
        <f>IF(AC15="","",MAX(AC15,AC16,AC17)/10*$C$15+$C$15)</f>
        <v/>
      </c>
      <c r="AE16" s="156"/>
      <c r="AF16" s="217"/>
      <c r="AG16" s="219" t="str">
        <f>IF(AF15="","",MAX(AF15,AF16,AF17)/10*$C$15+$C$15)</f>
        <v/>
      </c>
      <c r="AH16" s="156"/>
      <c r="AI16" s="217"/>
      <c r="AJ16" s="219" t="str">
        <f>IF(AI15="","",MAX(AI15,AI16,AI17)/10*$C$15+$C$15)</f>
        <v/>
      </c>
      <c r="AK16" s="197"/>
      <c r="AL16" s="155" t="s">
        <v>110</v>
      </c>
      <c r="AM16" s="156"/>
      <c r="AN16" s="217"/>
      <c r="AO16" s="219" t="str">
        <f>IF(AN15="","",MAX(AN15,AN16,AN17)/10*$C$15+$C$15)</f>
        <v/>
      </c>
      <c r="AP16" s="156"/>
      <c r="AQ16" s="217"/>
      <c r="AR16" s="219" t="str">
        <f>IF(AQ15="","",MAX(AQ15,AQ16,AQ17)/10*$C$15+$C$15)</f>
        <v/>
      </c>
      <c r="AS16" s="156"/>
      <c r="AT16" s="217"/>
      <c r="AU16" s="219" t="str">
        <f>IF(AT15="","",MAX(AT15,AT16,AT17)/10*$C$15+$C$15)</f>
        <v/>
      </c>
      <c r="AV16" s="156"/>
      <c r="AW16" s="217"/>
      <c r="AX16" s="219" t="str">
        <f>IF(AW15="","",MAX(AW15,AW16,AW17)/10*$C$15+$C$15)</f>
        <v/>
      </c>
      <c r="AY16" s="156"/>
      <c r="AZ16" s="217"/>
      <c r="BA16" s="219" t="str">
        <f>IF(AZ15="","",MAX(AZ15,AZ16,AZ17)/10*$C$15+$C$15)</f>
        <v/>
      </c>
      <c r="BB16" s="197"/>
      <c r="BC16" s="155" t="s">
        <v>110</v>
      </c>
      <c r="BD16" s="156"/>
      <c r="BE16" s="217"/>
      <c r="BF16" s="219" t="str">
        <f>IF(BE15="","",MAX(BE15,BE16,BE17)/10*$C$15+$C$15)</f>
        <v/>
      </c>
      <c r="BG16" s="156"/>
      <c r="BH16" s="217"/>
      <c r="BI16" s="219" t="str">
        <f>IF(BH15="","",MAX(BH15,BH16,BH17)/10*$C$15+$C$15)</f>
        <v/>
      </c>
      <c r="BJ16" s="156"/>
      <c r="BK16" s="217"/>
      <c r="BL16" s="219" t="str">
        <f>IF(BK15="","",MAX(BK15,BK16,BK17)/10*$C$15+$C$15)</f>
        <v/>
      </c>
      <c r="BM16" s="156"/>
      <c r="BN16" s="217"/>
      <c r="BO16" s="219" t="str">
        <f>IF(BN15="","",MAX(BN15,BN16,BN17)/10*$C$15+$C$15)</f>
        <v/>
      </c>
      <c r="BP16" s="156"/>
      <c r="BQ16" s="217"/>
      <c r="BR16" s="219" t="str">
        <f>IF(BQ15="","",MAX(BQ15,BQ16,BQ17)/10*$C$15+$C$15)</f>
        <v/>
      </c>
    </row>
    <row r="17" spans="2:74" ht="32.1" customHeight="1">
      <c r="B17" s="419"/>
      <c r="C17" s="198"/>
      <c r="D17" s="155" t="s">
        <v>109</v>
      </c>
      <c r="E17" s="150"/>
      <c r="F17" s="218"/>
      <c r="G17" s="221"/>
      <c r="H17" s="150"/>
      <c r="I17" s="218"/>
      <c r="J17" s="221"/>
      <c r="K17" s="150"/>
      <c r="L17" s="218"/>
      <c r="M17" s="221"/>
      <c r="N17" s="150"/>
      <c r="O17" s="218"/>
      <c r="P17" s="221"/>
      <c r="Q17" s="150"/>
      <c r="R17" s="218"/>
      <c r="S17" s="221"/>
      <c r="T17" s="198"/>
      <c r="U17" s="155" t="s">
        <v>109</v>
      </c>
      <c r="V17" s="150"/>
      <c r="W17" s="218"/>
      <c r="X17" s="221"/>
      <c r="Y17" s="150"/>
      <c r="Z17" s="218"/>
      <c r="AA17" s="221"/>
      <c r="AB17" s="150"/>
      <c r="AC17" s="218"/>
      <c r="AD17" s="221"/>
      <c r="AE17" s="150"/>
      <c r="AF17" s="218"/>
      <c r="AG17" s="221"/>
      <c r="AH17" s="150"/>
      <c r="AI17" s="218"/>
      <c r="AJ17" s="221"/>
      <c r="AK17" s="198"/>
      <c r="AL17" s="155" t="s">
        <v>109</v>
      </c>
      <c r="AM17" s="150"/>
      <c r="AN17" s="218"/>
      <c r="AO17" s="221"/>
      <c r="AP17" s="150"/>
      <c r="AQ17" s="218"/>
      <c r="AR17" s="221"/>
      <c r="AS17" s="150"/>
      <c r="AT17" s="218"/>
      <c r="AU17" s="221"/>
      <c r="AV17" s="150"/>
      <c r="AW17" s="218"/>
      <c r="AX17" s="221"/>
      <c r="AY17" s="150"/>
      <c r="AZ17" s="218"/>
      <c r="BA17" s="221"/>
      <c r="BB17" s="198"/>
      <c r="BC17" s="155" t="s">
        <v>109</v>
      </c>
      <c r="BD17" s="150"/>
      <c r="BE17" s="218"/>
      <c r="BF17" s="221"/>
      <c r="BG17" s="150"/>
      <c r="BH17" s="218"/>
      <c r="BI17" s="221"/>
      <c r="BJ17" s="150"/>
      <c r="BK17" s="218"/>
      <c r="BL17" s="221"/>
      <c r="BM17" s="150"/>
      <c r="BN17" s="218"/>
      <c r="BO17" s="221"/>
      <c r="BP17" s="150"/>
      <c r="BQ17" s="218"/>
      <c r="BR17" s="221"/>
    </row>
    <row r="18" spans="2:74" ht="32.1" customHeight="1">
      <c r="B18" s="151" t="str">
        <f>CONCATENATE(LEFT(B$14,LEN(B$14)-1)," ",'5. Kl.'!A$47,":")</f>
        <v>Element 2:</v>
      </c>
      <c r="C18" s="196">
        <f>IF('5. Kl.'!$E$47="","",'5. Kl.'!$E$47)</f>
        <v>1.1000000000000001</v>
      </c>
      <c r="D18" s="152" t="s">
        <v>111</v>
      </c>
      <c r="E18" s="150"/>
      <c r="F18" s="218"/>
      <c r="G18" s="222"/>
      <c r="H18" s="150"/>
      <c r="I18" s="218"/>
      <c r="J18" s="222"/>
      <c r="K18" s="150"/>
      <c r="L18" s="218"/>
      <c r="M18" s="222"/>
      <c r="N18" s="150"/>
      <c r="O18" s="218"/>
      <c r="P18" s="222"/>
      <c r="Q18" s="150"/>
      <c r="R18" s="218"/>
      <c r="S18" s="222"/>
      <c r="T18" s="196">
        <f>IF('5. Kl.'!$E$47="","",'5. Kl.'!$E$47)</f>
        <v>1.1000000000000001</v>
      </c>
      <c r="U18" s="152" t="s">
        <v>111</v>
      </c>
      <c r="V18" s="150"/>
      <c r="W18" s="218"/>
      <c r="X18" s="222"/>
      <c r="Y18" s="150"/>
      <c r="Z18" s="218"/>
      <c r="AA18" s="222"/>
      <c r="AB18" s="150"/>
      <c r="AC18" s="218"/>
      <c r="AD18" s="222"/>
      <c r="AE18" s="150"/>
      <c r="AF18" s="218"/>
      <c r="AG18" s="222"/>
      <c r="AH18" s="150"/>
      <c r="AI18" s="218"/>
      <c r="AJ18" s="222"/>
      <c r="AK18" s="196">
        <f>IF('5. Kl.'!$E$47="","",'5. Kl.'!$E$47)</f>
        <v>1.1000000000000001</v>
      </c>
      <c r="AL18" s="152" t="s">
        <v>111</v>
      </c>
      <c r="AM18" s="150"/>
      <c r="AN18" s="218"/>
      <c r="AO18" s="222"/>
      <c r="AP18" s="150"/>
      <c r="AQ18" s="218"/>
      <c r="AR18" s="222"/>
      <c r="AS18" s="150"/>
      <c r="AT18" s="218"/>
      <c r="AU18" s="222"/>
      <c r="AV18" s="150"/>
      <c r="AW18" s="218"/>
      <c r="AX18" s="222"/>
      <c r="AY18" s="150"/>
      <c r="AZ18" s="218"/>
      <c r="BA18" s="222"/>
      <c r="BB18" s="196">
        <f>IF('5. Kl.'!$E$47="","",'5. Kl.'!$E$47)</f>
        <v>1.1000000000000001</v>
      </c>
      <c r="BC18" s="152" t="s">
        <v>111</v>
      </c>
      <c r="BD18" s="150"/>
      <c r="BE18" s="218"/>
      <c r="BF18" s="222"/>
      <c r="BG18" s="150"/>
      <c r="BH18" s="218"/>
      <c r="BI18" s="222"/>
      <c r="BJ18" s="150"/>
      <c r="BK18" s="218"/>
      <c r="BL18" s="222"/>
      <c r="BM18" s="150"/>
      <c r="BN18" s="218"/>
      <c r="BO18" s="222"/>
      <c r="BP18" s="150"/>
      <c r="BQ18" s="218"/>
      <c r="BR18" s="222"/>
      <c r="BV18" s="68">
        <v>1</v>
      </c>
    </row>
    <row r="19" spans="2:74" ht="32.1" customHeight="1">
      <c r="B19" s="154" t="str">
        <f>IF('5. Kl.'!$B$47="","",'5. Kl.'!$B$47)</f>
        <v>Axel</v>
      </c>
      <c r="C19" s="197"/>
      <c r="D19" s="152" t="s">
        <v>110</v>
      </c>
      <c r="E19" s="150"/>
      <c r="F19" s="218"/>
      <c r="G19" s="219" t="str">
        <f>IF(F18="","",MAX(F18,F19,F20)/10*$C$18+$C$18)</f>
        <v/>
      </c>
      <c r="H19" s="150"/>
      <c r="I19" s="218"/>
      <c r="J19" s="219" t="str">
        <f>IF(I18="","",MAX(I18,I19,I20)/10*$C$18+$C$18)</f>
        <v/>
      </c>
      <c r="K19" s="150"/>
      <c r="L19" s="218"/>
      <c r="M19" s="219" t="str">
        <f>IF(L18="","",MAX(L18,L19,L20)/10*$C$18+$C$18)</f>
        <v/>
      </c>
      <c r="N19" s="150"/>
      <c r="O19" s="218"/>
      <c r="P19" s="219" t="str">
        <f>IF(O18="","",MAX(O18,O19,O20)/10*$C$18+$C$18)</f>
        <v/>
      </c>
      <c r="Q19" s="150"/>
      <c r="R19" s="218"/>
      <c r="S19" s="219" t="str">
        <f>IF(R18="","",MAX(R18,R19,R20)/10*$C$18+$C$18)</f>
        <v/>
      </c>
      <c r="T19" s="197"/>
      <c r="U19" s="152" t="s">
        <v>110</v>
      </c>
      <c r="V19" s="150"/>
      <c r="W19" s="218"/>
      <c r="X19" s="219" t="str">
        <f>IF(W18="","",MAX(W18,W19,W20)/10*$C$18+$C$18)</f>
        <v/>
      </c>
      <c r="Y19" s="150"/>
      <c r="Z19" s="218"/>
      <c r="AA19" s="219" t="str">
        <f>IF(Z18="","",MAX(Z18,Z19,Z20)/10*$C$18+$C$18)</f>
        <v/>
      </c>
      <c r="AB19" s="150"/>
      <c r="AC19" s="218"/>
      <c r="AD19" s="219" t="str">
        <f>IF(AC18="","",MAX(AC18,AC19,AC20)/10*$C$18+$C$18)</f>
        <v/>
      </c>
      <c r="AE19" s="150"/>
      <c r="AF19" s="218"/>
      <c r="AG19" s="219" t="str">
        <f>IF(AF18="","",MAX(AF18,AF19,AF20)/10*$C$18+$C$18)</f>
        <v/>
      </c>
      <c r="AH19" s="150"/>
      <c r="AI19" s="218"/>
      <c r="AJ19" s="219" t="str">
        <f>IF(AI18="","",MAX(AI18,AI19,AI20)/10*$C$18+$C$18)</f>
        <v/>
      </c>
      <c r="AK19" s="197"/>
      <c r="AL19" s="152" t="s">
        <v>110</v>
      </c>
      <c r="AM19" s="150"/>
      <c r="AN19" s="218"/>
      <c r="AO19" s="219" t="str">
        <f>IF(AN18="","",MAX(AN18,AN19,AN20)/10*$C$18+$C$18)</f>
        <v/>
      </c>
      <c r="AP19" s="150"/>
      <c r="AQ19" s="218"/>
      <c r="AR19" s="219" t="str">
        <f>IF(AQ18="","",MAX(AQ18,AQ19,AQ20)/10*$C$18+$C$18)</f>
        <v/>
      </c>
      <c r="AS19" s="150"/>
      <c r="AT19" s="218"/>
      <c r="AU19" s="219" t="str">
        <f>IF(AT18="","",MAX(AT18,AT19,AT20)/10*$C$18+$C$18)</f>
        <v/>
      </c>
      <c r="AV19" s="150"/>
      <c r="AW19" s="218"/>
      <c r="AX19" s="219" t="str">
        <f>IF(AW18="","",MAX(AW18,AW19,AW20)/10*$C$18+$C$18)</f>
        <v/>
      </c>
      <c r="AY19" s="150"/>
      <c r="AZ19" s="218"/>
      <c r="BA19" s="219" t="str">
        <f>IF(AZ18="","",MAX(AZ18,AZ19,AZ20)/10*$C$18+$C$18)</f>
        <v/>
      </c>
      <c r="BB19" s="197"/>
      <c r="BC19" s="152" t="s">
        <v>110</v>
      </c>
      <c r="BD19" s="150"/>
      <c r="BE19" s="218"/>
      <c r="BF19" s="219" t="str">
        <f>IF(BE18="","",MAX(BE18,BE19,BE20)/10*$C$18+$C$18)</f>
        <v/>
      </c>
      <c r="BG19" s="150"/>
      <c r="BH19" s="218"/>
      <c r="BI19" s="219" t="str">
        <f>IF(BH18="","",MAX(BH18,BH19,BH20)/10*$C$18+$C$18)</f>
        <v/>
      </c>
      <c r="BJ19" s="150"/>
      <c r="BK19" s="218"/>
      <c r="BL19" s="219" t="str">
        <f>IF(BK18="","",MAX(BK18,BK19,BK20)/10*$C$18+$C$18)</f>
        <v/>
      </c>
      <c r="BM19" s="150"/>
      <c r="BN19" s="218"/>
      <c r="BO19" s="219" t="str">
        <f>IF(BN18="","",MAX(BN18,BN19,BN20)/10*$C$18+$C$18)</f>
        <v/>
      </c>
      <c r="BP19" s="150"/>
      <c r="BQ19" s="218"/>
      <c r="BR19" s="219" t="str">
        <f>IF(BQ18="","",MAX(BQ18,BQ19,BQ20)/10*$C$18+$C$18)</f>
        <v/>
      </c>
    </row>
    <row r="20" spans="2:74" ht="32.1" customHeight="1">
      <c r="B20" s="154"/>
      <c r="C20" s="198"/>
      <c r="D20" s="152" t="s">
        <v>109</v>
      </c>
      <c r="E20" s="150"/>
      <c r="F20" s="218"/>
      <c r="G20" s="223"/>
      <c r="H20" s="150"/>
      <c r="I20" s="218"/>
      <c r="J20" s="223"/>
      <c r="K20" s="150"/>
      <c r="L20" s="218"/>
      <c r="M20" s="223"/>
      <c r="N20" s="150"/>
      <c r="O20" s="218"/>
      <c r="P20" s="223"/>
      <c r="Q20" s="150"/>
      <c r="R20" s="218"/>
      <c r="S20" s="223"/>
      <c r="T20" s="198"/>
      <c r="U20" s="152" t="s">
        <v>109</v>
      </c>
      <c r="V20" s="150"/>
      <c r="W20" s="218"/>
      <c r="X20" s="223"/>
      <c r="Y20" s="150"/>
      <c r="Z20" s="218"/>
      <c r="AA20" s="223"/>
      <c r="AB20" s="150"/>
      <c r="AC20" s="218"/>
      <c r="AD20" s="223"/>
      <c r="AE20" s="150"/>
      <c r="AF20" s="218"/>
      <c r="AG20" s="223"/>
      <c r="AH20" s="150"/>
      <c r="AI20" s="218"/>
      <c r="AJ20" s="223"/>
      <c r="AK20" s="198"/>
      <c r="AL20" s="152" t="s">
        <v>109</v>
      </c>
      <c r="AM20" s="150"/>
      <c r="AN20" s="218"/>
      <c r="AO20" s="223"/>
      <c r="AP20" s="150"/>
      <c r="AQ20" s="218"/>
      <c r="AR20" s="223"/>
      <c r="AS20" s="150"/>
      <c r="AT20" s="218"/>
      <c r="AU20" s="223"/>
      <c r="AV20" s="150"/>
      <c r="AW20" s="218"/>
      <c r="AX20" s="223"/>
      <c r="AY20" s="150"/>
      <c r="AZ20" s="218"/>
      <c r="BA20" s="223"/>
      <c r="BB20" s="198"/>
      <c r="BC20" s="152" t="s">
        <v>109</v>
      </c>
      <c r="BD20" s="150"/>
      <c r="BE20" s="218"/>
      <c r="BF20" s="223"/>
      <c r="BG20" s="150"/>
      <c r="BH20" s="218"/>
      <c r="BI20" s="223"/>
      <c r="BJ20" s="150"/>
      <c r="BK20" s="218"/>
      <c r="BL20" s="223"/>
      <c r="BM20" s="150"/>
      <c r="BN20" s="218"/>
      <c r="BO20" s="223"/>
      <c r="BP20" s="150"/>
      <c r="BQ20" s="218"/>
      <c r="BR20" s="223"/>
    </row>
    <row r="21" spans="2:74" ht="32.1" customHeight="1">
      <c r="B21" s="151" t="str">
        <f>CONCATENATE(LEFT(B$14,LEN(B$14)-1)," ",'5. Kl.'!A$48,":")</f>
        <v>Element 3:</v>
      </c>
      <c r="C21" s="196">
        <f>IF('5. Kl.'!$E$48="","",'5. Kl.'!$E$48)</f>
        <v>1</v>
      </c>
      <c r="D21" s="152" t="s">
        <v>111</v>
      </c>
      <c r="E21" s="150"/>
      <c r="F21" s="218"/>
      <c r="G21" s="222"/>
      <c r="H21" s="150"/>
      <c r="I21" s="218"/>
      <c r="J21" s="222"/>
      <c r="K21" s="150"/>
      <c r="L21" s="218"/>
      <c r="M21" s="222"/>
      <c r="N21" s="150"/>
      <c r="O21" s="218"/>
      <c r="P21" s="222"/>
      <c r="Q21" s="150"/>
      <c r="R21" s="218"/>
      <c r="S21" s="222"/>
      <c r="T21" s="196">
        <f>IF('5. Kl.'!$E$48="","",'5. Kl.'!$E$48)</f>
        <v>1</v>
      </c>
      <c r="U21" s="152" t="s">
        <v>111</v>
      </c>
      <c r="V21" s="150"/>
      <c r="W21" s="218"/>
      <c r="X21" s="222"/>
      <c r="Y21" s="150"/>
      <c r="Z21" s="218"/>
      <c r="AA21" s="222"/>
      <c r="AB21" s="150"/>
      <c r="AC21" s="218"/>
      <c r="AD21" s="222"/>
      <c r="AE21" s="150"/>
      <c r="AF21" s="218"/>
      <c r="AG21" s="222"/>
      <c r="AH21" s="150"/>
      <c r="AI21" s="218"/>
      <c r="AJ21" s="222"/>
      <c r="AK21" s="196">
        <f>IF('5. Kl.'!$E$48="","",'5. Kl.'!$E$48)</f>
        <v>1</v>
      </c>
      <c r="AL21" s="152" t="s">
        <v>111</v>
      </c>
      <c r="AM21" s="150"/>
      <c r="AN21" s="218"/>
      <c r="AO21" s="222"/>
      <c r="AP21" s="150"/>
      <c r="AQ21" s="218"/>
      <c r="AR21" s="222"/>
      <c r="AS21" s="150"/>
      <c r="AT21" s="218"/>
      <c r="AU21" s="222"/>
      <c r="AV21" s="150"/>
      <c r="AW21" s="218"/>
      <c r="AX21" s="222"/>
      <c r="AY21" s="150"/>
      <c r="AZ21" s="218"/>
      <c r="BA21" s="222"/>
      <c r="BB21" s="196">
        <f>IF('5. Kl.'!$E$48="","",'5. Kl.'!$E$48)</f>
        <v>1</v>
      </c>
      <c r="BC21" s="152" t="s">
        <v>111</v>
      </c>
      <c r="BD21" s="150"/>
      <c r="BE21" s="218"/>
      <c r="BF21" s="222"/>
      <c r="BG21" s="150"/>
      <c r="BH21" s="218"/>
      <c r="BI21" s="222"/>
      <c r="BJ21" s="150"/>
      <c r="BK21" s="218"/>
      <c r="BL21" s="222"/>
      <c r="BM21" s="150"/>
      <c r="BN21" s="218"/>
      <c r="BO21" s="222"/>
      <c r="BP21" s="150"/>
      <c r="BQ21" s="218"/>
      <c r="BR21" s="222"/>
      <c r="BV21" s="68" t="e">
        <f>'6. Kl.'!#REF!</f>
        <v>#REF!</v>
      </c>
    </row>
    <row r="22" spans="2:74" ht="32.1" customHeight="1">
      <c r="B22" s="418" t="str">
        <f>IF('5. Kl.'!$B$48="","",'5. Kl.'!$B$48)</f>
        <v>Sprungkombi Flip - Loop</v>
      </c>
      <c r="C22" s="197"/>
      <c r="D22" s="152" t="s">
        <v>110</v>
      </c>
      <c r="E22" s="156"/>
      <c r="F22" s="217"/>
      <c r="G22" s="219" t="str">
        <f>IF(F21="","",MAX(F21,F22,F23)/10*$C$21+$C$21)</f>
        <v/>
      </c>
      <c r="H22" s="156"/>
      <c r="I22" s="217"/>
      <c r="J22" s="219" t="str">
        <f>IF(I21="","",MAX(I21,I22,I23)/10*$C$21+$C$21)</f>
        <v/>
      </c>
      <c r="K22" s="156"/>
      <c r="L22" s="217"/>
      <c r="M22" s="219" t="str">
        <f>IF(L21="","",MAX(L21,L22,L23)/10*$C$21+$C$21)</f>
        <v/>
      </c>
      <c r="N22" s="156"/>
      <c r="O22" s="217"/>
      <c r="P22" s="219" t="str">
        <f>IF(O21="","",MAX(O21,O22,O23)/10*$C$21+$C$21)</f>
        <v/>
      </c>
      <c r="Q22" s="156"/>
      <c r="R22" s="217"/>
      <c r="S22" s="219" t="str">
        <f>IF(R21="","",MAX(R21,R22,R23)/10*$C$21+$C$21)</f>
        <v/>
      </c>
      <c r="T22" s="197"/>
      <c r="U22" s="152" t="s">
        <v>110</v>
      </c>
      <c r="V22" s="156"/>
      <c r="W22" s="217"/>
      <c r="X22" s="219" t="str">
        <f>IF(W21="","",MAX(W21,W22,W23)/10*$C$21+$C$21)</f>
        <v/>
      </c>
      <c r="Y22" s="156"/>
      <c r="Z22" s="217"/>
      <c r="AA22" s="219" t="str">
        <f>IF(Z21="","",MAX(Z21,Z22,Z23)/10*$C$21+$C$21)</f>
        <v/>
      </c>
      <c r="AB22" s="156"/>
      <c r="AC22" s="217"/>
      <c r="AD22" s="219" t="str">
        <f>IF(AC21="","",MAX(AC21,AC22,AC23)/10*$C$21+$C$21)</f>
        <v/>
      </c>
      <c r="AE22" s="156"/>
      <c r="AF22" s="217"/>
      <c r="AG22" s="219" t="str">
        <f>IF(AF21="","",MAX(AF21,AF22,AF23)/10*$C$21+$C$21)</f>
        <v/>
      </c>
      <c r="AH22" s="156"/>
      <c r="AI22" s="217"/>
      <c r="AJ22" s="219" t="str">
        <f>IF(AI21="","",MAX(AI21,AI22,AI23)/10*$C$21+$C$21)</f>
        <v/>
      </c>
      <c r="AK22" s="197"/>
      <c r="AL22" s="152" t="s">
        <v>110</v>
      </c>
      <c r="AM22" s="156"/>
      <c r="AN22" s="217"/>
      <c r="AO22" s="219" t="str">
        <f>IF(AN21="","",MAX(AN21,AN22,AN23)/10*$C$21+$C$21)</f>
        <v/>
      </c>
      <c r="AP22" s="156"/>
      <c r="AQ22" s="217"/>
      <c r="AR22" s="219" t="str">
        <f>IF(AQ21="","",MAX(AQ21,AQ22,AQ23)/10*$C$21+$C$21)</f>
        <v/>
      </c>
      <c r="AS22" s="156"/>
      <c r="AT22" s="217"/>
      <c r="AU22" s="219" t="str">
        <f>IF(AT21="","",MAX(AT21,AT22,AT23)/10*$C$21+$C$21)</f>
        <v/>
      </c>
      <c r="AV22" s="156"/>
      <c r="AW22" s="217"/>
      <c r="AX22" s="219" t="str">
        <f>IF(AW21="","",MAX(AW21,AW22,AW23)/10*$C$21+$C$21)</f>
        <v/>
      </c>
      <c r="AY22" s="156"/>
      <c r="AZ22" s="217"/>
      <c r="BA22" s="219" t="str">
        <f>IF(AZ21="","",MAX(AZ21,AZ22,AZ23)/10*$C$21+$C$21)</f>
        <v/>
      </c>
      <c r="BB22" s="197"/>
      <c r="BC22" s="152" t="s">
        <v>110</v>
      </c>
      <c r="BD22" s="156"/>
      <c r="BE22" s="217"/>
      <c r="BF22" s="219" t="str">
        <f>IF(BE21="","",MAX(BE21,BE22,BE23)/10*$C$21+$C$21)</f>
        <v/>
      </c>
      <c r="BG22" s="156"/>
      <c r="BH22" s="217"/>
      <c r="BI22" s="219" t="str">
        <f>IF(BH21="","",MAX(BH21,BH22,BH23)/10*$C$21+$C$21)</f>
        <v/>
      </c>
      <c r="BJ22" s="156"/>
      <c r="BK22" s="217"/>
      <c r="BL22" s="219" t="str">
        <f>IF(BK21="","",MAX(BK21,BK22,BK23)/10*$C$21+$C$21)</f>
        <v/>
      </c>
      <c r="BM22" s="156"/>
      <c r="BN22" s="217"/>
      <c r="BO22" s="219" t="str">
        <f>IF(BN21="","",MAX(BN21,BN22,BN23)/10*$C$21+$C$21)</f>
        <v/>
      </c>
      <c r="BP22" s="156"/>
      <c r="BQ22" s="217"/>
      <c r="BR22" s="219" t="str">
        <f>IF(BQ21="","",MAX(BQ21,BQ22,BQ23)/10*$C$21+$C$21)</f>
        <v/>
      </c>
      <c r="BV22" s="68"/>
    </row>
    <row r="23" spans="2:74" ht="32.1" customHeight="1">
      <c r="B23" s="419"/>
      <c r="C23" s="198"/>
      <c r="D23" s="152" t="s">
        <v>109</v>
      </c>
      <c r="E23" s="156"/>
      <c r="F23" s="217"/>
      <c r="G23" s="223"/>
      <c r="H23" s="156"/>
      <c r="I23" s="217"/>
      <c r="J23" s="223"/>
      <c r="K23" s="156"/>
      <c r="L23" s="217"/>
      <c r="M23" s="223"/>
      <c r="N23" s="156"/>
      <c r="O23" s="217"/>
      <c r="P23" s="223"/>
      <c r="Q23" s="156"/>
      <c r="R23" s="217"/>
      <c r="S23" s="223"/>
      <c r="T23" s="198"/>
      <c r="U23" s="152" t="s">
        <v>109</v>
      </c>
      <c r="V23" s="156"/>
      <c r="W23" s="217"/>
      <c r="X23" s="223"/>
      <c r="Y23" s="156"/>
      <c r="Z23" s="217"/>
      <c r="AA23" s="223"/>
      <c r="AB23" s="156"/>
      <c r="AC23" s="217"/>
      <c r="AD23" s="223"/>
      <c r="AE23" s="156"/>
      <c r="AF23" s="217"/>
      <c r="AG23" s="223"/>
      <c r="AH23" s="156"/>
      <c r="AI23" s="217"/>
      <c r="AJ23" s="223"/>
      <c r="AK23" s="198"/>
      <c r="AL23" s="152" t="s">
        <v>109</v>
      </c>
      <c r="AM23" s="156"/>
      <c r="AN23" s="217"/>
      <c r="AO23" s="223"/>
      <c r="AP23" s="156"/>
      <c r="AQ23" s="217"/>
      <c r="AR23" s="223"/>
      <c r="AS23" s="156"/>
      <c r="AT23" s="217"/>
      <c r="AU23" s="223"/>
      <c r="AV23" s="156"/>
      <c r="AW23" s="217"/>
      <c r="AX23" s="223"/>
      <c r="AY23" s="156"/>
      <c r="AZ23" s="217"/>
      <c r="BA23" s="223"/>
      <c r="BB23" s="198"/>
      <c r="BC23" s="152" t="s">
        <v>109</v>
      </c>
      <c r="BD23" s="156"/>
      <c r="BE23" s="217"/>
      <c r="BF23" s="223"/>
      <c r="BG23" s="156"/>
      <c r="BH23" s="217"/>
      <c r="BI23" s="223"/>
      <c r="BJ23" s="156"/>
      <c r="BK23" s="217"/>
      <c r="BL23" s="223"/>
      <c r="BM23" s="156"/>
      <c r="BN23" s="217"/>
      <c r="BO23" s="223"/>
      <c r="BP23" s="156"/>
      <c r="BQ23" s="217"/>
      <c r="BR23" s="223"/>
      <c r="BV23" s="68"/>
    </row>
    <row r="24" spans="2:74" ht="32.1" customHeight="1">
      <c r="B24" s="151" t="str">
        <f>CONCATENATE(LEFT(B$14,LEN(B$14)-1)," ",'5. Kl.'!A$49,":")</f>
        <v>Element 4:</v>
      </c>
      <c r="C24" s="196">
        <f>IF('5. Kl.'!$E$49="","",'5. Kl.'!$E$49)</f>
        <v>0.9</v>
      </c>
      <c r="D24" s="152" t="s">
        <v>111</v>
      </c>
      <c r="E24" s="150"/>
      <c r="F24" s="218"/>
      <c r="G24" s="222"/>
      <c r="H24" s="150"/>
      <c r="I24" s="218"/>
      <c r="J24" s="222"/>
      <c r="K24" s="150"/>
      <c r="L24" s="218"/>
      <c r="M24" s="222"/>
      <c r="N24" s="150"/>
      <c r="O24" s="218"/>
      <c r="P24" s="222"/>
      <c r="Q24" s="150"/>
      <c r="R24" s="218"/>
      <c r="S24" s="222"/>
      <c r="T24" s="196">
        <f>IF('5. Kl.'!$E$49="","",'5. Kl.'!$E$49)</f>
        <v>0.9</v>
      </c>
      <c r="U24" s="152" t="s">
        <v>111</v>
      </c>
      <c r="V24" s="150"/>
      <c r="W24" s="218"/>
      <c r="X24" s="222"/>
      <c r="Y24" s="150"/>
      <c r="Z24" s="218"/>
      <c r="AA24" s="222"/>
      <c r="AB24" s="150"/>
      <c r="AC24" s="218"/>
      <c r="AD24" s="222"/>
      <c r="AE24" s="150"/>
      <c r="AF24" s="218"/>
      <c r="AG24" s="222"/>
      <c r="AH24" s="150"/>
      <c r="AI24" s="218"/>
      <c r="AJ24" s="222"/>
      <c r="AK24" s="196">
        <f>IF('5. Kl.'!$E$49="","",'5. Kl.'!$E$49)</f>
        <v>0.9</v>
      </c>
      <c r="AL24" s="152" t="s">
        <v>111</v>
      </c>
      <c r="AM24" s="150"/>
      <c r="AN24" s="218"/>
      <c r="AO24" s="222"/>
      <c r="AP24" s="150"/>
      <c r="AQ24" s="218"/>
      <c r="AR24" s="222"/>
      <c r="AS24" s="150"/>
      <c r="AT24" s="218"/>
      <c r="AU24" s="222"/>
      <c r="AV24" s="150"/>
      <c r="AW24" s="218"/>
      <c r="AX24" s="222"/>
      <c r="AY24" s="150"/>
      <c r="AZ24" s="218"/>
      <c r="BA24" s="222"/>
      <c r="BB24" s="196">
        <f>IF('5. Kl.'!$E$49="","",'5. Kl.'!$E$49)</f>
        <v>0.9</v>
      </c>
      <c r="BC24" s="152" t="s">
        <v>111</v>
      </c>
      <c r="BD24" s="150"/>
      <c r="BE24" s="218"/>
      <c r="BF24" s="222"/>
      <c r="BG24" s="150"/>
      <c r="BH24" s="218"/>
      <c r="BI24" s="222"/>
      <c r="BJ24" s="150"/>
      <c r="BK24" s="218"/>
      <c r="BL24" s="222"/>
      <c r="BM24" s="150"/>
      <c r="BN24" s="218"/>
      <c r="BO24" s="222"/>
      <c r="BP24" s="150"/>
      <c r="BQ24" s="218"/>
      <c r="BR24" s="222"/>
      <c r="BV24" s="68" t="e">
        <f>'6. Kl.'!#REF!</f>
        <v>#REF!</v>
      </c>
    </row>
    <row r="25" spans="2:74" ht="32.1" customHeight="1">
      <c r="B25" s="203" t="str">
        <f>IF('5. Kl.'!$B$49="","",'5. Kl.'!$B$49)</f>
        <v>Schritt rSchlangenb. Und rDreier</v>
      </c>
      <c r="C25" s="197"/>
      <c r="D25" s="152" t="s">
        <v>110</v>
      </c>
      <c r="E25" s="156"/>
      <c r="F25" s="217"/>
      <c r="G25" s="219" t="str">
        <f>IF(F24="","",MAX(F24,F25,F26)/10*$C$24+$C$24)</f>
        <v/>
      </c>
      <c r="H25" s="156"/>
      <c r="I25" s="217"/>
      <c r="J25" s="219" t="str">
        <f>IF(I24="","",MAX(I24,I25,I26)/10*$C$24+$C$24)</f>
        <v/>
      </c>
      <c r="K25" s="156"/>
      <c r="L25" s="217"/>
      <c r="M25" s="219" t="str">
        <f>IF(L24="","",MAX(L24,L25,L26)/10*$C$24+$C$24)</f>
        <v/>
      </c>
      <c r="N25" s="156"/>
      <c r="O25" s="217"/>
      <c r="P25" s="219" t="str">
        <f>IF(O24="","",MAX(O24,O25,O26)/10*$C$24+$C$24)</f>
        <v/>
      </c>
      <c r="Q25" s="156"/>
      <c r="R25" s="217"/>
      <c r="S25" s="219" t="str">
        <f>IF(R24="","",MAX(R24,R25,R26)/10*$C$24+$C$24)</f>
        <v/>
      </c>
      <c r="T25" s="197"/>
      <c r="U25" s="152" t="s">
        <v>110</v>
      </c>
      <c r="V25" s="156"/>
      <c r="W25" s="217"/>
      <c r="X25" s="219" t="str">
        <f>IF(W24="","",MAX(W24,W25,W26)/10*$C$24+$C$24)</f>
        <v/>
      </c>
      <c r="Y25" s="156"/>
      <c r="Z25" s="217"/>
      <c r="AA25" s="219" t="str">
        <f>IF(Z24="","",MAX(Z24,Z25,Z26)/10*$C$24+$C$24)</f>
        <v/>
      </c>
      <c r="AB25" s="156"/>
      <c r="AC25" s="217"/>
      <c r="AD25" s="219" t="str">
        <f>IF(AC24="","",MAX(AC24,AC25,AC26)/10*$C$24+$C$24)</f>
        <v/>
      </c>
      <c r="AE25" s="156"/>
      <c r="AF25" s="217"/>
      <c r="AG25" s="219" t="str">
        <f>IF(AF24="","",MAX(AF24,AF25,AF26)/10*$C$24+$C$24)</f>
        <v/>
      </c>
      <c r="AH25" s="156"/>
      <c r="AI25" s="217"/>
      <c r="AJ25" s="219" t="str">
        <f>IF(AI24="","",MAX(AI24,AI25,AI26)/10*$C$24+$C$24)</f>
        <v/>
      </c>
      <c r="AK25" s="197"/>
      <c r="AL25" s="152" t="s">
        <v>110</v>
      </c>
      <c r="AM25" s="156"/>
      <c r="AN25" s="217"/>
      <c r="AO25" s="219" t="str">
        <f>IF(AN24="","",MAX(AN24,AN25,AN26)/10*$C$24+$C$24)</f>
        <v/>
      </c>
      <c r="AP25" s="156"/>
      <c r="AQ25" s="217"/>
      <c r="AR25" s="219" t="str">
        <f>IF(AQ24="","",MAX(AQ24,AQ25,AQ26)/10*$C$24+$C$24)</f>
        <v/>
      </c>
      <c r="AS25" s="156"/>
      <c r="AT25" s="217"/>
      <c r="AU25" s="219" t="str">
        <f>IF(AT24="","",MAX(AT24,AT25,AT26)/10*$C$24+$C$24)</f>
        <v/>
      </c>
      <c r="AV25" s="156"/>
      <c r="AW25" s="217"/>
      <c r="AX25" s="219" t="str">
        <f>IF(AW24="","",MAX(AW24,AW25,AW26)/10*$C$24+$C$24)</f>
        <v/>
      </c>
      <c r="AY25" s="156"/>
      <c r="AZ25" s="217"/>
      <c r="BA25" s="219" t="str">
        <f>IF(AZ24="","",MAX(AZ24,AZ25,AZ26)/10*$C$24+$C$24)</f>
        <v/>
      </c>
      <c r="BB25" s="197"/>
      <c r="BC25" s="152" t="s">
        <v>110</v>
      </c>
      <c r="BD25" s="156"/>
      <c r="BE25" s="217"/>
      <c r="BF25" s="219" t="str">
        <f>IF(BE24="","",MAX(BE24,BE25,BE26)/10*$C$24+$C$24)</f>
        <v/>
      </c>
      <c r="BG25" s="156"/>
      <c r="BH25" s="217"/>
      <c r="BI25" s="219" t="str">
        <f>IF(BH24="","",MAX(BH24,BH25,BH26)/10*$C$24+$C$24)</f>
        <v/>
      </c>
      <c r="BJ25" s="156"/>
      <c r="BK25" s="217"/>
      <c r="BL25" s="219" t="str">
        <f>IF(BK24="","",MAX(BK24,BK25,BK26)/10*$C$24+$C$24)</f>
        <v/>
      </c>
      <c r="BM25" s="156"/>
      <c r="BN25" s="217"/>
      <c r="BO25" s="219" t="str">
        <f>IF(BN24="","",MAX(BN24,BN25,BN26)/10*$C$24+$C$24)</f>
        <v/>
      </c>
      <c r="BP25" s="156"/>
      <c r="BQ25" s="217"/>
      <c r="BR25" s="219" t="str">
        <f>IF(BQ24="","",MAX(BQ24,BQ25,BQ26)/10*$C$24+$C$24)</f>
        <v/>
      </c>
      <c r="BV25" s="68"/>
    </row>
    <row r="26" spans="2:74" ht="32.1" customHeight="1">
      <c r="B26" s="203"/>
      <c r="C26" s="198"/>
      <c r="D26" s="152" t="s">
        <v>109</v>
      </c>
      <c r="E26" s="150"/>
      <c r="F26" s="218"/>
      <c r="G26" s="223"/>
      <c r="H26" s="150"/>
      <c r="I26" s="218"/>
      <c r="J26" s="223"/>
      <c r="K26" s="150"/>
      <c r="L26" s="218"/>
      <c r="M26" s="223"/>
      <c r="N26" s="150"/>
      <c r="O26" s="218"/>
      <c r="P26" s="223"/>
      <c r="Q26" s="150"/>
      <c r="R26" s="218"/>
      <c r="S26" s="223"/>
      <c r="T26" s="198"/>
      <c r="U26" s="152" t="s">
        <v>109</v>
      </c>
      <c r="V26" s="150"/>
      <c r="W26" s="218"/>
      <c r="X26" s="223"/>
      <c r="Y26" s="150"/>
      <c r="Z26" s="218"/>
      <c r="AA26" s="223"/>
      <c r="AB26" s="150"/>
      <c r="AC26" s="218"/>
      <c r="AD26" s="223"/>
      <c r="AE26" s="150"/>
      <c r="AF26" s="218"/>
      <c r="AG26" s="223"/>
      <c r="AH26" s="150"/>
      <c r="AI26" s="218"/>
      <c r="AJ26" s="223"/>
      <c r="AK26" s="198"/>
      <c r="AL26" s="152" t="s">
        <v>109</v>
      </c>
      <c r="AM26" s="150"/>
      <c r="AN26" s="218"/>
      <c r="AO26" s="223"/>
      <c r="AP26" s="150"/>
      <c r="AQ26" s="218"/>
      <c r="AR26" s="223"/>
      <c r="AS26" s="150"/>
      <c r="AT26" s="218"/>
      <c r="AU26" s="223"/>
      <c r="AV26" s="150"/>
      <c r="AW26" s="218"/>
      <c r="AX26" s="223"/>
      <c r="AY26" s="150"/>
      <c r="AZ26" s="218"/>
      <c r="BA26" s="223"/>
      <c r="BB26" s="198"/>
      <c r="BC26" s="152" t="s">
        <v>109</v>
      </c>
      <c r="BD26" s="150"/>
      <c r="BE26" s="218"/>
      <c r="BF26" s="223"/>
      <c r="BG26" s="150"/>
      <c r="BH26" s="218"/>
      <c r="BI26" s="223"/>
      <c r="BJ26" s="150"/>
      <c r="BK26" s="218"/>
      <c r="BL26" s="223"/>
      <c r="BM26" s="150"/>
      <c r="BN26" s="218"/>
      <c r="BO26" s="223"/>
      <c r="BP26" s="150"/>
      <c r="BQ26" s="218"/>
      <c r="BR26" s="223"/>
      <c r="BV26" s="68"/>
    </row>
    <row r="27" spans="2:74" ht="32.1" customHeight="1">
      <c r="B27" s="151" t="str">
        <f>CONCATENATE(LEFT(B$14,LEN(B$14)-1)," ",'5. Kl.'!A$50,":")</f>
        <v>Element 5:</v>
      </c>
      <c r="C27" s="196">
        <f>IF('5. Kl.'!$E$50="","",'5. Kl.'!$E$50)</f>
        <v>0.9</v>
      </c>
      <c r="D27" s="152" t="s">
        <v>111</v>
      </c>
      <c r="E27" s="150"/>
      <c r="F27" s="218"/>
      <c r="G27" s="222"/>
      <c r="H27" s="150"/>
      <c r="I27" s="218"/>
      <c r="J27" s="222"/>
      <c r="K27" s="150"/>
      <c r="L27" s="218"/>
      <c r="M27" s="222"/>
      <c r="N27" s="150"/>
      <c r="O27" s="218"/>
      <c r="P27" s="222"/>
      <c r="Q27" s="150"/>
      <c r="R27" s="218"/>
      <c r="S27" s="222"/>
      <c r="T27" s="196">
        <f>IF('5. Kl.'!$E$50="","",'5. Kl.'!$E$50)</f>
        <v>0.9</v>
      </c>
      <c r="U27" s="152" t="s">
        <v>111</v>
      </c>
      <c r="V27" s="150"/>
      <c r="W27" s="218"/>
      <c r="X27" s="222"/>
      <c r="Y27" s="150"/>
      <c r="Z27" s="218"/>
      <c r="AA27" s="222"/>
      <c r="AB27" s="150"/>
      <c r="AC27" s="218"/>
      <c r="AD27" s="222"/>
      <c r="AE27" s="150"/>
      <c r="AF27" s="218"/>
      <c r="AG27" s="222"/>
      <c r="AH27" s="150"/>
      <c r="AI27" s="218"/>
      <c r="AJ27" s="222"/>
      <c r="AK27" s="196">
        <f>IF('5. Kl.'!$E$50="","",'5. Kl.'!$E$50)</f>
        <v>0.9</v>
      </c>
      <c r="AL27" s="152" t="s">
        <v>111</v>
      </c>
      <c r="AM27" s="150"/>
      <c r="AN27" s="218"/>
      <c r="AO27" s="222"/>
      <c r="AP27" s="150"/>
      <c r="AQ27" s="218"/>
      <c r="AR27" s="222"/>
      <c r="AS27" s="150"/>
      <c r="AT27" s="218"/>
      <c r="AU27" s="222"/>
      <c r="AV27" s="150"/>
      <c r="AW27" s="218"/>
      <c r="AX27" s="222"/>
      <c r="AY27" s="150"/>
      <c r="AZ27" s="218"/>
      <c r="BA27" s="222"/>
      <c r="BB27" s="196">
        <f>IF('5. Kl.'!$E$50="","",'5. Kl.'!$E$50)</f>
        <v>0.9</v>
      </c>
      <c r="BC27" s="152" t="s">
        <v>111</v>
      </c>
      <c r="BD27" s="150"/>
      <c r="BE27" s="218"/>
      <c r="BF27" s="222"/>
      <c r="BG27" s="150"/>
      <c r="BH27" s="218"/>
      <c r="BI27" s="222"/>
      <c r="BJ27" s="150"/>
      <c r="BK27" s="218"/>
      <c r="BL27" s="222"/>
      <c r="BM27" s="150"/>
      <c r="BN27" s="218"/>
      <c r="BO27" s="222"/>
      <c r="BP27" s="150"/>
      <c r="BQ27" s="218"/>
      <c r="BR27" s="222"/>
      <c r="BV27" s="68" t="e">
        <f>'6. Kl.'!#REF!</f>
        <v>#REF!</v>
      </c>
    </row>
    <row r="28" spans="2:74" ht="32.1" customHeight="1">
      <c r="B28" s="418" t="str">
        <f>IF('5. Kl.'!$B$50="","",'5. Kl.'!$B$50)</f>
        <v>Schritt mit mind 2 versch. Spiralposition 3 Sek.</v>
      </c>
      <c r="C28" s="197"/>
      <c r="D28" s="152" t="s">
        <v>110</v>
      </c>
      <c r="E28" s="156"/>
      <c r="F28" s="217"/>
      <c r="G28" s="219" t="str">
        <f>IF(F27="","",MAX(F27,F28,F29)/10*$C$27+$C$27)</f>
        <v/>
      </c>
      <c r="H28" s="156"/>
      <c r="I28" s="217"/>
      <c r="J28" s="219" t="str">
        <f>IF(I27="","",MAX(I27,I28,I29)/10*$C$27+$C$27)</f>
        <v/>
      </c>
      <c r="K28" s="156"/>
      <c r="L28" s="217"/>
      <c r="M28" s="219" t="str">
        <f>IF(L27="","",MAX(L27,L28,L29)/10*$C$27+$C$27)</f>
        <v/>
      </c>
      <c r="N28" s="156"/>
      <c r="O28" s="217"/>
      <c r="P28" s="219" t="str">
        <f>IF(O27="","",MAX(O27,O28,O29)/10*$C$27+$C$27)</f>
        <v/>
      </c>
      <c r="Q28" s="156"/>
      <c r="R28" s="217"/>
      <c r="S28" s="219" t="str">
        <f>IF(R27="","",MAX(R27,R28,R29)/10*$C$27+$C$27)</f>
        <v/>
      </c>
      <c r="T28" s="197"/>
      <c r="U28" s="152" t="s">
        <v>110</v>
      </c>
      <c r="V28" s="156"/>
      <c r="W28" s="217"/>
      <c r="X28" s="219" t="str">
        <f>IF(W27="","",MAX(W27,W28,W29)/10*$C$27+$C$27)</f>
        <v/>
      </c>
      <c r="Y28" s="156"/>
      <c r="Z28" s="217"/>
      <c r="AA28" s="219" t="str">
        <f>IF(Z27="","",MAX(Z27,Z28,Z29)/10*$C$27+$C$27)</f>
        <v/>
      </c>
      <c r="AB28" s="156"/>
      <c r="AC28" s="217"/>
      <c r="AD28" s="219" t="str">
        <f>IF(AC27="","",MAX(AC27,AC28,AC29)/10*$C$27+$C$27)</f>
        <v/>
      </c>
      <c r="AE28" s="156"/>
      <c r="AF28" s="217"/>
      <c r="AG28" s="219" t="str">
        <f>IF(AF27="","",MAX(AF27,AF28,AF29)/10*$C$27+$C$27)</f>
        <v/>
      </c>
      <c r="AH28" s="156"/>
      <c r="AI28" s="217"/>
      <c r="AJ28" s="219" t="str">
        <f>IF(AI27="","",MAX(AI27,AI28,AI29)/10*$C$27+$C$27)</f>
        <v/>
      </c>
      <c r="AK28" s="197"/>
      <c r="AL28" s="152" t="s">
        <v>110</v>
      </c>
      <c r="AM28" s="156"/>
      <c r="AN28" s="217"/>
      <c r="AO28" s="219" t="str">
        <f>IF(AN27="","",MAX(AN27,AN28,AN29)/10*$C$27+$C$27)</f>
        <v/>
      </c>
      <c r="AP28" s="156"/>
      <c r="AQ28" s="217"/>
      <c r="AR28" s="219" t="str">
        <f>IF(AQ27="","",MAX(AQ27,AQ28,AQ29)/10*$C$27+$C$27)</f>
        <v/>
      </c>
      <c r="AS28" s="156"/>
      <c r="AT28" s="217"/>
      <c r="AU28" s="219" t="str">
        <f>IF(AT27="","",MAX(AT27,AT28,AT29)/10*$C$27+$C$27)</f>
        <v/>
      </c>
      <c r="AV28" s="156"/>
      <c r="AW28" s="217"/>
      <c r="AX28" s="219" t="str">
        <f>IF(AW27="","",MAX(AW27,AW28,AW29)/10*$C$27+$C$27)</f>
        <v/>
      </c>
      <c r="AY28" s="156"/>
      <c r="AZ28" s="217"/>
      <c r="BA28" s="219" t="str">
        <f>IF(AZ27="","",MAX(AZ27,AZ28,AZ29)/10*$C$27+$C$27)</f>
        <v/>
      </c>
      <c r="BB28" s="197"/>
      <c r="BC28" s="152" t="s">
        <v>110</v>
      </c>
      <c r="BD28" s="156"/>
      <c r="BE28" s="217"/>
      <c r="BF28" s="219" t="str">
        <f>IF(BE27="","",MAX(BE27,BE28,BE29)/10*$C$27+$C$27)</f>
        <v/>
      </c>
      <c r="BG28" s="156"/>
      <c r="BH28" s="217"/>
      <c r="BI28" s="219" t="str">
        <f>IF(BH27="","",MAX(BH27,BH28,BH29)/10*$C$27+$C$27)</f>
        <v/>
      </c>
      <c r="BJ28" s="156"/>
      <c r="BK28" s="217"/>
      <c r="BL28" s="219" t="str">
        <f>IF(BK27="","",MAX(BK27,BK28,BK29)/10*$C$27+$C$27)</f>
        <v/>
      </c>
      <c r="BM28" s="156"/>
      <c r="BN28" s="217"/>
      <c r="BO28" s="219" t="str">
        <f>IF(BN27="","",MAX(BN27,BN28,BN29)/10*$C$27+$C$27)</f>
        <v/>
      </c>
      <c r="BP28" s="156"/>
      <c r="BQ28" s="217"/>
      <c r="BR28" s="219" t="str">
        <f>IF(BQ27="","",MAX(BQ27,BQ28,BQ29)/10*$C$27+$C$27)</f>
        <v/>
      </c>
      <c r="BV28" s="68"/>
    </row>
    <row r="29" spans="2:74" ht="32.1" customHeight="1">
      <c r="B29" s="419"/>
      <c r="C29" s="198"/>
      <c r="D29" s="152" t="s">
        <v>109</v>
      </c>
      <c r="E29" s="150"/>
      <c r="F29" s="218"/>
      <c r="G29" s="223"/>
      <c r="H29" s="150"/>
      <c r="I29" s="218"/>
      <c r="J29" s="223"/>
      <c r="K29" s="150"/>
      <c r="L29" s="218"/>
      <c r="M29" s="223"/>
      <c r="N29" s="150"/>
      <c r="O29" s="218"/>
      <c r="P29" s="223"/>
      <c r="Q29" s="150"/>
      <c r="R29" s="218"/>
      <c r="S29" s="223"/>
      <c r="T29" s="198"/>
      <c r="U29" s="152" t="s">
        <v>109</v>
      </c>
      <c r="V29" s="150"/>
      <c r="W29" s="218"/>
      <c r="X29" s="223"/>
      <c r="Y29" s="150"/>
      <c r="Z29" s="218"/>
      <c r="AA29" s="223"/>
      <c r="AB29" s="150"/>
      <c r="AC29" s="218"/>
      <c r="AD29" s="223"/>
      <c r="AE29" s="150"/>
      <c r="AF29" s="218"/>
      <c r="AG29" s="223"/>
      <c r="AH29" s="150"/>
      <c r="AI29" s="218"/>
      <c r="AJ29" s="223"/>
      <c r="AK29" s="198"/>
      <c r="AL29" s="152" t="s">
        <v>109</v>
      </c>
      <c r="AM29" s="150"/>
      <c r="AN29" s="218"/>
      <c r="AO29" s="223"/>
      <c r="AP29" s="150"/>
      <c r="AQ29" s="218"/>
      <c r="AR29" s="223"/>
      <c r="AS29" s="150"/>
      <c r="AT29" s="218"/>
      <c r="AU29" s="223"/>
      <c r="AV29" s="150"/>
      <c r="AW29" s="218"/>
      <c r="AX29" s="223"/>
      <c r="AY29" s="150"/>
      <c r="AZ29" s="218"/>
      <c r="BA29" s="223"/>
      <c r="BB29" s="198"/>
      <c r="BC29" s="152" t="s">
        <v>109</v>
      </c>
      <c r="BD29" s="150"/>
      <c r="BE29" s="218"/>
      <c r="BF29" s="223"/>
      <c r="BG29" s="150"/>
      <c r="BH29" s="218"/>
      <c r="BI29" s="223"/>
      <c r="BJ29" s="150"/>
      <c r="BK29" s="218"/>
      <c r="BL29" s="223"/>
      <c r="BM29" s="150"/>
      <c r="BN29" s="218"/>
      <c r="BO29" s="223"/>
      <c r="BP29" s="150"/>
      <c r="BQ29" s="218"/>
      <c r="BR29" s="223"/>
      <c r="BV29" s="68"/>
    </row>
    <row r="30" spans="2:74" ht="32.1" customHeight="1">
      <c r="B30" s="151" t="str">
        <f>CONCATENATE(LEFT(B$14,LEN(B$14)-1)," ",'5. Kl.'!A$51,":")</f>
        <v>Element 6:</v>
      </c>
      <c r="C30" s="196">
        <f>IF('5. Kl.'!$E$51="","",'5. Kl.'!$E$51)</f>
        <v>1.3</v>
      </c>
      <c r="D30" s="152" t="s">
        <v>111</v>
      </c>
      <c r="E30" s="150"/>
      <c r="F30" s="218"/>
      <c r="G30" s="222"/>
      <c r="H30" s="150"/>
      <c r="I30" s="218"/>
      <c r="J30" s="222"/>
      <c r="K30" s="150"/>
      <c r="L30" s="218"/>
      <c r="M30" s="222"/>
      <c r="N30" s="150"/>
      <c r="O30" s="218"/>
      <c r="P30" s="222"/>
      <c r="Q30" s="150"/>
      <c r="R30" s="218"/>
      <c r="S30" s="222"/>
      <c r="T30" s="196">
        <f>IF('5. Kl.'!$E$51="","",'5. Kl.'!$E$51)</f>
        <v>1.3</v>
      </c>
      <c r="U30" s="152" t="s">
        <v>111</v>
      </c>
      <c r="V30" s="150"/>
      <c r="W30" s="218"/>
      <c r="X30" s="222"/>
      <c r="Y30" s="150"/>
      <c r="Z30" s="218"/>
      <c r="AA30" s="222"/>
      <c r="AB30" s="150"/>
      <c r="AC30" s="218"/>
      <c r="AD30" s="222"/>
      <c r="AE30" s="150"/>
      <c r="AF30" s="218"/>
      <c r="AG30" s="222"/>
      <c r="AH30" s="150"/>
      <c r="AI30" s="218"/>
      <c r="AJ30" s="222"/>
      <c r="AK30" s="196">
        <f>IF('5. Kl.'!$E$51="","",'5. Kl.'!$E$51)</f>
        <v>1.3</v>
      </c>
      <c r="AL30" s="152" t="s">
        <v>111</v>
      </c>
      <c r="AM30" s="150"/>
      <c r="AN30" s="218"/>
      <c r="AO30" s="222"/>
      <c r="AP30" s="150"/>
      <c r="AQ30" s="218"/>
      <c r="AR30" s="222"/>
      <c r="AS30" s="150"/>
      <c r="AT30" s="218"/>
      <c r="AU30" s="222"/>
      <c r="AV30" s="150"/>
      <c r="AW30" s="218"/>
      <c r="AX30" s="222"/>
      <c r="AY30" s="150"/>
      <c r="AZ30" s="218"/>
      <c r="BA30" s="222"/>
      <c r="BB30" s="196">
        <f>IF('5. Kl.'!$E$51="","",'5. Kl.'!$E$51)</f>
        <v>1.3</v>
      </c>
      <c r="BC30" s="152" t="s">
        <v>111</v>
      </c>
      <c r="BD30" s="150"/>
      <c r="BE30" s="218"/>
      <c r="BF30" s="222"/>
      <c r="BG30" s="150"/>
      <c r="BH30" s="218"/>
      <c r="BI30" s="222"/>
      <c r="BJ30" s="150"/>
      <c r="BK30" s="218"/>
      <c r="BL30" s="222"/>
      <c r="BM30" s="150"/>
      <c r="BN30" s="218"/>
      <c r="BO30" s="222"/>
      <c r="BP30" s="150"/>
      <c r="BQ30" s="218"/>
      <c r="BR30" s="222"/>
      <c r="BV30" s="68" t="e">
        <f>'6. Kl.'!#REF!</f>
        <v>#REF!</v>
      </c>
    </row>
    <row r="31" spans="2:74" ht="32.1" customHeight="1">
      <c r="B31" s="418" t="str">
        <f>IF('5. Kl.'!$B$51="","",'5. Kl.'!$B$51)</f>
        <v>CSpB (5)</v>
      </c>
      <c r="C31" s="197"/>
      <c r="D31" s="152" t="s">
        <v>110</v>
      </c>
      <c r="E31" s="156"/>
      <c r="F31" s="217"/>
      <c r="G31" s="219" t="str">
        <f>IF(F30="","",MAX(F30,F31,F32)/10*$C$30+$C$30)</f>
        <v/>
      </c>
      <c r="H31" s="156"/>
      <c r="I31" s="217"/>
      <c r="J31" s="219" t="str">
        <f>IF(I30="","",MAX(I30,I31,I32)/10*$C$30+$C$30)</f>
        <v/>
      </c>
      <c r="K31" s="156"/>
      <c r="L31" s="217"/>
      <c r="M31" s="219" t="str">
        <f>IF(L30="","",MAX(L30,L31,L32)/10*$C$30+$C$30)</f>
        <v/>
      </c>
      <c r="N31" s="156"/>
      <c r="O31" s="217"/>
      <c r="P31" s="219" t="str">
        <f>IF(O30="","",MAX(O30,O31,O32)/10*$C$30+$C$30)</f>
        <v/>
      </c>
      <c r="Q31" s="156"/>
      <c r="R31" s="217"/>
      <c r="S31" s="219" t="str">
        <f>IF(R30="","",MAX(R30,R31,R32)/10*$C$30+$C$30)</f>
        <v/>
      </c>
      <c r="T31" s="197"/>
      <c r="U31" s="152" t="s">
        <v>110</v>
      </c>
      <c r="V31" s="156"/>
      <c r="W31" s="217"/>
      <c r="X31" s="219" t="str">
        <f>IF(W30="","",MAX(W30,W31,W32)/10*$C$30+$C$30)</f>
        <v/>
      </c>
      <c r="Y31" s="156"/>
      <c r="Z31" s="217"/>
      <c r="AA31" s="219" t="str">
        <f>IF(Z30="","",MAX(Z30,Z31,Z32)/10*$C$30+$C$30)</f>
        <v/>
      </c>
      <c r="AB31" s="156"/>
      <c r="AC31" s="217"/>
      <c r="AD31" s="219" t="str">
        <f>IF(AC30="","",MAX(AC30,AC31,AC32)/10*$C$30+$C$30)</f>
        <v/>
      </c>
      <c r="AE31" s="156"/>
      <c r="AF31" s="217"/>
      <c r="AG31" s="219" t="str">
        <f>IF(AF30="","",MAX(AF30,AF31,AF32)/10*$C$30+$C$30)</f>
        <v/>
      </c>
      <c r="AH31" s="156"/>
      <c r="AI31" s="217"/>
      <c r="AJ31" s="219" t="str">
        <f>IF(AI30="","",MAX(AI30,AI31,AI32)/10*$C$30+$C$30)</f>
        <v/>
      </c>
      <c r="AK31" s="197"/>
      <c r="AL31" s="152" t="s">
        <v>110</v>
      </c>
      <c r="AM31" s="156"/>
      <c r="AN31" s="217"/>
      <c r="AO31" s="219" t="str">
        <f>IF(AN30="","",MAX(AN30,AN31,AN32)/10*$C$30+$C$30)</f>
        <v/>
      </c>
      <c r="AP31" s="156"/>
      <c r="AQ31" s="217"/>
      <c r="AR31" s="219" t="str">
        <f>IF(AQ30="","",MAX(AQ30,AQ31,AQ32)/10*$C$30+$C$30)</f>
        <v/>
      </c>
      <c r="AS31" s="156"/>
      <c r="AT31" s="217"/>
      <c r="AU31" s="219" t="str">
        <f>IF(AT30="","",MAX(AT30,AT31,AT32)/10*$C$30+$C$30)</f>
        <v/>
      </c>
      <c r="AV31" s="156"/>
      <c r="AW31" s="217"/>
      <c r="AX31" s="219" t="str">
        <f>IF(AW30="","",MAX(AW30,AW31,AW32)/10*$C$30+$C$30)</f>
        <v/>
      </c>
      <c r="AY31" s="156"/>
      <c r="AZ31" s="217"/>
      <c r="BA31" s="219" t="str">
        <f>IF(AZ30="","",MAX(AZ30,AZ31,AZ32)/10*$C$30+$C$30)</f>
        <v/>
      </c>
      <c r="BB31" s="197"/>
      <c r="BC31" s="152" t="s">
        <v>110</v>
      </c>
      <c r="BD31" s="156"/>
      <c r="BE31" s="217"/>
      <c r="BF31" s="219" t="str">
        <f>IF(BE30="","",MAX(BE30,BE31,BE32)/10*$C$30+$C$30)</f>
        <v/>
      </c>
      <c r="BG31" s="156"/>
      <c r="BH31" s="217"/>
      <c r="BI31" s="219" t="str">
        <f>IF(BH30="","",MAX(BH30,BH31,BH32)/10*$C$30+$C$30)</f>
        <v/>
      </c>
      <c r="BJ31" s="156"/>
      <c r="BK31" s="217"/>
      <c r="BL31" s="219" t="str">
        <f>IF(BK30="","",MAX(BK30,BK31,BK32)/10*$C$30+$C$30)</f>
        <v/>
      </c>
      <c r="BM31" s="156"/>
      <c r="BN31" s="217"/>
      <c r="BO31" s="219" t="str">
        <f>IF(BN30="","",MAX(BN30,BN31,BN32)/10*$C$30+$C$30)</f>
        <v/>
      </c>
      <c r="BP31" s="156"/>
      <c r="BQ31" s="217"/>
      <c r="BR31" s="219" t="str">
        <f>IF(BQ30="","",MAX(BQ30,BQ31,BQ32)/10*$C$30+$C$30)</f>
        <v/>
      </c>
      <c r="BV31" s="68"/>
    </row>
    <row r="32" spans="2:74" ht="32.1" customHeight="1">
      <c r="B32" s="419"/>
      <c r="C32" s="198"/>
      <c r="D32" s="152" t="s">
        <v>109</v>
      </c>
      <c r="E32" s="150"/>
      <c r="F32" s="218"/>
      <c r="G32" s="223"/>
      <c r="H32" s="150"/>
      <c r="I32" s="218"/>
      <c r="J32" s="223"/>
      <c r="K32" s="150"/>
      <c r="L32" s="218"/>
      <c r="M32" s="223"/>
      <c r="N32" s="150"/>
      <c r="O32" s="218"/>
      <c r="P32" s="223"/>
      <c r="Q32" s="150"/>
      <c r="R32" s="218"/>
      <c r="S32" s="223"/>
      <c r="T32" s="198"/>
      <c r="U32" s="152" t="s">
        <v>109</v>
      </c>
      <c r="V32" s="150"/>
      <c r="W32" s="218"/>
      <c r="X32" s="223"/>
      <c r="Y32" s="150"/>
      <c r="Z32" s="218"/>
      <c r="AA32" s="223"/>
      <c r="AB32" s="150"/>
      <c r="AC32" s="218"/>
      <c r="AD32" s="223"/>
      <c r="AE32" s="150"/>
      <c r="AF32" s="218"/>
      <c r="AG32" s="223"/>
      <c r="AH32" s="150"/>
      <c r="AI32" s="218"/>
      <c r="AJ32" s="223"/>
      <c r="AK32" s="198"/>
      <c r="AL32" s="152" t="s">
        <v>109</v>
      </c>
      <c r="AM32" s="150"/>
      <c r="AN32" s="218"/>
      <c r="AO32" s="223"/>
      <c r="AP32" s="150"/>
      <c r="AQ32" s="218"/>
      <c r="AR32" s="223"/>
      <c r="AS32" s="150"/>
      <c r="AT32" s="218"/>
      <c r="AU32" s="223"/>
      <c r="AV32" s="150"/>
      <c r="AW32" s="218"/>
      <c r="AX32" s="223"/>
      <c r="AY32" s="150"/>
      <c r="AZ32" s="218"/>
      <c r="BA32" s="223"/>
      <c r="BB32" s="198"/>
      <c r="BC32" s="152" t="s">
        <v>109</v>
      </c>
      <c r="BD32" s="150"/>
      <c r="BE32" s="218"/>
      <c r="BF32" s="223"/>
      <c r="BG32" s="150"/>
      <c r="BH32" s="218"/>
      <c r="BI32" s="223"/>
      <c r="BJ32" s="150"/>
      <c r="BK32" s="218"/>
      <c r="BL32" s="223"/>
      <c r="BM32" s="150"/>
      <c r="BN32" s="218"/>
      <c r="BO32" s="223"/>
      <c r="BP32" s="150"/>
      <c r="BQ32" s="218"/>
      <c r="BR32" s="223"/>
      <c r="BV32" s="68"/>
    </row>
    <row r="33" spans="1:76" ht="32.1" customHeight="1">
      <c r="B33" s="151" t="str">
        <f>CONCATENATE(LEFT(B$14,LEN(B$14)-1)," ",'5. Kl.'!A$52,":")</f>
        <v>Element 7:</v>
      </c>
      <c r="C33" s="422">
        <f>IF('5. Kl.'!$E$52="","",'5. Kl.'!$E$52)</f>
        <v>1.8</v>
      </c>
      <c r="D33" s="152" t="s">
        <v>111</v>
      </c>
      <c r="E33" s="150"/>
      <c r="F33" s="218"/>
      <c r="G33" s="248"/>
      <c r="H33" s="150"/>
      <c r="I33" s="218"/>
      <c r="J33" s="248"/>
      <c r="K33" s="150"/>
      <c r="L33" s="218"/>
      <c r="M33" s="248"/>
      <c r="N33" s="150"/>
      <c r="O33" s="218"/>
      <c r="P33" s="248"/>
      <c r="Q33" s="150"/>
      <c r="R33" s="218"/>
      <c r="S33" s="248"/>
      <c r="T33" s="422">
        <f>IF('5. Kl.'!$E$52="","",'5. Kl.'!$E$52)</f>
        <v>1.8</v>
      </c>
      <c r="U33" s="152" t="s">
        <v>111</v>
      </c>
      <c r="V33" s="150"/>
      <c r="W33" s="218"/>
      <c r="X33" s="248"/>
      <c r="Y33" s="150"/>
      <c r="Z33" s="218"/>
      <c r="AA33" s="248"/>
      <c r="AB33" s="150"/>
      <c r="AC33" s="218"/>
      <c r="AD33" s="248"/>
      <c r="AE33" s="150"/>
      <c r="AF33" s="218"/>
      <c r="AG33" s="248"/>
      <c r="AH33" s="150"/>
      <c r="AI33" s="218"/>
      <c r="AJ33" s="248"/>
      <c r="AK33" s="422">
        <f>IF('5. Kl.'!$E$52="","",'5. Kl.'!$E$52)</f>
        <v>1.8</v>
      </c>
      <c r="AL33" s="152" t="s">
        <v>111</v>
      </c>
      <c r="AM33" s="150"/>
      <c r="AN33" s="218"/>
      <c r="AO33" s="248"/>
      <c r="AP33" s="150"/>
      <c r="AQ33" s="218"/>
      <c r="AR33" s="248"/>
      <c r="AS33" s="150"/>
      <c r="AT33" s="218"/>
      <c r="AU33" s="248"/>
      <c r="AV33" s="150"/>
      <c r="AW33" s="218"/>
      <c r="AX33" s="248"/>
      <c r="AY33" s="150"/>
      <c r="AZ33" s="218"/>
      <c r="BA33" s="248"/>
      <c r="BB33" s="422">
        <f>IF('5. Kl.'!$E$52="","",'5. Kl.'!$E$52)</f>
        <v>1.8</v>
      </c>
      <c r="BC33" s="152" t="s">
        <v>111</v>
      </c>
      <c r="BD33" s="150"/>
      <c r="BE33" s="218"/>
      <c r="BF33" s="248"/>
      <c r="BG33" s="150"/>
      <c r="BH33" s="218"/>
      <c r="BI33" s="248"/>
      <c r="BJ33" s="150"/>
      <c r="BK33" s="218"/>
      <c r="BL33" s="248"/>
      <c r="BM33" s="150"/>
      <c r="BN33" s="218"/>
      <c r="BO33" s="248"/>
      <c r="BP33" s="150"/>
      <c r="BQ33" s="218"/>
      <c r="BR33" s="248"/>
    </row>
    <row r="34" spans="1:76" ht="32.1" customHeight="1">
      <c r="B34" s="418" t="str">
        <f>IF('5. Kl.'!$B$52="","",'5. Kl.'!$B$52)</f>
        <v>Pirouette mit Fusswechsel (CUSpB / CSSpB) ohne Positionswechsel (5/5)
CUSpB = 1.8 / CSSpB = 1.9</v>
      </c>
      <c r="C34" s="423"/>
      <c r="D34" s="152" t="s">
        <v>110</v>
      </c>
      <c r="E34" s="156"/>
      <c r="F34" s="217"/>
      <c r="G34" s="219" t="str">
        <f>IF(F33="","",IF($C$6=6,MAX(F33,F34,F35)/10*$C$33+$C$33,MAX(F33,F34,F35)/10*G$33+G$33))</f>
        <v/>
      </c>
      <c r="H34" s="156"/>
      <c r="I34" s="217"/>
      <c r="J34" s="219" t="str">
        <f>IF(I33="","",IF($C$6=6,MAX(I33,I34,I35)/10*$C$33+$C$33,MAX(I33,I34,I35)/10*J$33+J$33))</f>
        <v/>
      </c>
      <c r="K34" s="156"/>
      <c r="L34" s="217"/>
      <c r="M34" s="219" t="str">
        <f>IF(L33="","",IF($C$6=6,MAX(L33,L34,L35)/10*$C$33+$C$33,MAX(L33,L34,L35)/10*M$33+M$33))</f>
        <v/>
      </c>
      <c r="N34" s="156"/>
      <c r="O34" s="217"/>
      <c r="P34" s="219" t="str">
        <f>IF(O33="","",IF($C$6=6,MAX(O33,O34,O35)/10*$C$33+$C$33,MAX(O33,O34,O35)/10*P$33+P$33))</f>
        <v/>
      </c>
      <c r="Q34" s="156"/>
      <c r="R34" s="217"/>
      <c r="S34" s="219" t="str">
        <f>IF(R33="","",IF($C$6=6,MAX(R33,R34,R35)/10*$C$33+$C$33,MAX(R33,R34,R35)/10*S$33+S$33))</f>
        <v/>
      </c>
      <c r="T34" s="423"/>
      <c r="U34" s="152" t="s">
        <v>110</v>
      </c>
      <c r="V34" s="156"/>
      <c r="W34" s="217"/>
      <c r="X34" s="219" t="str">
        <f>IF(W33="","",IF($C$6=6,MAX(W33,W34,W35)/10*$C$33+$C$33,MAX(W33,W34,W35)/10*X$33+X$33))</f>
        <v/>
      </c>
      <c r="Y34" s="156"/>
      <c r="Z34" s="217"/>
      <c r="AA34" s="219" t="str">
        <f>IF(Z33="","",IF($C$6=6,MAX(Z33,Z34,Z35)/10*$C$33+$C$33,MAX(Z33,Z34,Z35)/10*AA$33+AA$33))</f>
        <v/>
      </c>
      <c r="AB34" s="156"/>
      <c r="AC34" s="217"/>
      <c r="AD34" s="219" t="str">
        <f>IF(AC33="","",IF($C$6=6,MAX(AC33,AC34,AC35)/10*$C$33+$C$33,MAX(AC33,AC34,AC35)/10*AD$33+AD$33))</f>
        <v/>
      </c>
      <c r="AE34" s="156"/>
      <c r="AF34" s="217"/>
      <c r="AG34" s="219" t="str">
        <f>IF(AF33="","",IF($C$6=6,MAX(AF33,AF34,AF35)/10*$C$33+$C$33,MAX(AF33,AF34,AF35)/10*AG$33+AG$33))</f>
        <v/>
      </c>
      <c r="AH34" s="156"/>
      <c r="AI34" s="217"/>
      <c r="AJ34" s="219" t="str">
        <f>IF(AI33="","",IF($C$6=6,MAX(AI33,AI34,AI35)/10*$C$33+$C$33,MAX(AI33,AI34,AI35)/10*AJ$33+AJ$33))</f>
        <v/>
      </c>
      <c r="AK34" s="423"/>
      <c r="AL34" s="152" t="s">
        <v>110</v>
      </c>
      <c r="AM34" s="156"/>
      <c r="AN34" s="217"/>
      <c r="AO34" s="219" t="str">
        <f>IF(AN33="","",IF($C$6=6,MAX(AN33,AN34,AN35)/10*$C$33+$C$33,MAX(AN33,AN34,AN35)/10*AO$33+AO$33))</f>
        <v/>
      </c>
      <c r="AP34" s="156"/>
      <c r="AQ34" s="217"/>
      <c r="AR34" s="219" t="str">
        <f>IF(AQ33="","",IF($C$6=6,MAX(AQ33,AQ34,AQ35)/10*$C$33+$C$33,MAX(AQ33,AQ34,AQ35)/10*AR$33+AR$33))</f>
        <v/>
      </c>
      <c r="AS34" s="156"/>
      <c r="AT34" s="217"/>
      <c r="AU34" s="219" t="str">
        <f>IF(AT33="","",IF($C$6=6,MAX(AT33,AT34,AT35)/10*$C$33+$C$33,MAX(AT33,AT34,AT35)/10*AU$33+AU$33))</f>
        <v/>
      </c>
      <c r="AV34" s="156"/>
      <c r="AW34" s="217"/>
      <c r="AX34" s="219" t="str">
        <f>IF(AW33="","",IF($C$6=6,MAX(AW33,AW34,AW35)/10*$C$33+$C$33,MAX(AW33,AW34,AW35)/10*AX$33+AX$33))</f>
        <v/>
      </c>
      <c r="AY34" s="156"/>
      <c r="AZ34" s="217"/>
      <c r="BA34" s="219" t="str">
        <f>IF(AZ33="","",IF($C$6=6,MAX(AZ33,AZ34,AZ35)/10*$C$33+$C$33,MAX(AZ33,AZ34,AZ35)/10*BA$33+BA$33))</f>
        <v/>
      </c>
      <c r="BB34" s="423"/>
      <c r="BC34" s="152" t="s">
        <v>110</v>
      </c>
      <c r="BD34" s="156"/>
      <c r="BE34" s="217"/>
      <c r="BF34" s="219" t="str">
        <f>IF(BE33="","",IF($C$6=6,MAX(BE33,BE34,BE35)/10*$C$33+$C$33,MAX(BE33,BE34,BE35)/10*BF$33+BF$33))</f>
        <v/>
      </c>
      <c r="BG34" s="156"/>
      <c r="BH34" s="217"/>
      <c r="BI34" s="219" t="str">
        <f>IF(BH33="","",IF($C$6=6,MAX(BH33,BH34,BH35)/10*$C$33+$C$33,MAX(BH33,BH34,BH35)/10*BI$33+BI$33))</f>
        <v/>
      </c>
      <c r="BJ34" s="156"/>
      <c r="BK34" s="217"/>
      <c r="BL34" s="219" t="str">
        <f>IF(BK33="","",IF($C$6=6,MAX(BK33,BK34,BK35)/10*$C$33+$C$33,MAX(BK33,BK34,BK35)/10*BL$33+BL$33))</f>
        <v/>
      </c>
      <c r="BM34" s="156"/>
      <c r="BN34" s="217"/>
      <c r="BO34" s="219" t="str">
        <f>IF(BN33="","",IF($C$6=6,MAX(BN33,BN34,BN35)/10*$C$33+$C$33,MAX(BN33,BN34,BN35)/10*BO$33+BO$33))</f>
        <v/>
      </c>
      <c r="BP34" s="156"/>
      <c r="BQ34" s="217"/>
      <c r="BR34" s="219" t="str">
        <f>IF(BQ33="","",IF($C$6=6,MAX(BQ33,BQ34,BQ35)/10*$C$33+$C$33,MAX(BQ33,BQ34,BQ35)/10*BR$33+BR$33))</f>
        <v/>
      </c>
    </row>
    <row r="35" spans="1:76" ht="32.1" customHeight="1">
      <c r="B35" s="419"/>
      <c r="C35" s="198"/>
      <c r="D35" s="152" t="s">
        <v>109</v>
      </c>
      <c r="E35" s="150"/>
      <c r="F35" s="218"/>
      <c r="G35" s="223"/>
      <c r="H35" s="150"/>
      <c r="I35" s="218"/>
      <c r="J35" s="223"/>
      <c r="K35" s="150"/>
      <c r="L35" s="218"/>
      <c r="M35" s="223"/>
      <c r="N35" s="150"/>
      <c r="O35" s="218"/>
      <c r="P35" s="223"/>
      <c r="Q35" s="150"/>
      <c r="R35" s="218"/>
      <c r="S35" s="223"/>
      <c r="T35" s="198"/>
      <c r="U35" s="152" t="s">
        <v>109</v>
      </c>
      <c r="V35" s="150"/>
      <c r="W35" s="218"/>
      <c r="X35" s="223"/>
      <c r="Y35" s="150"/>
      <c r="Z35" s="218"/>
      <c r="AA35" s="223"/>
      <c r="AB35" s="150"/>
      <c r="AC35" s="218"/>
      <c r="AD35" s="223"/>
      <c r="AE35" s="150"/>
      <c r="AF35" s="218"/>
      <c r="AG35" s="223"/>
      <c r="AH35" s="150"/>
      <c r="AI35" s="218"/>
      <c r="AJ35" s="223"/>
      <c r="AK35" s="198"/>
      <c r="AL35" s="152" t="s">
        <v>109</v>
      </c>
      <c r="AM35" s="150"/>
      <c r="AN35" s="218"/>
      <c r="AO35" s="223"/>
      <c r="AP35" s="150"/>
      <c r="AQ35" s="218"/>
      <c r="AR35" s="223"/>
      <c r="AS35" s="150"/>
      <c r="AT35" s="218"/>
      <c r="AU35" s="223"/>
      <c r="AV35" s="150"/>
      <c r="AW35" s="218"/>
      <c r="AX35" s="223"/>
      <c r="AY35" s="150"/>
      <c r="AZ35" s="218"/>
      <c r="BA35" s="223"/>
      <c r="BB35" s="198"/>
      <c r="BC35" s="152" t="s">
        <v>109</v>
      </c>
      <c r="BD35" s="150"/>
      <c r="BE35" s="218"/>
      <c r="BF35" s="223"/>
      <c r="BG35" s="150"/>
      <c r="BH35" s="218"/>
      <c r="BI35" s="223"/>
      <c r="BJ35" s="150"/>
      <c r="BK35" s="218"/>
      <c r="BL35" s="223"/>
      <c r="BM35" s="150"/>
      <c r="BN35" s="218"/>
      <c r="BO35" s="223"/>
      <c r="BP35" s="150"/>
      <c r="BQ35" s="218"/>
      <c r="BR35" s="223"/>
    </row>
    <row r="36" spans="1:76" ht="32.1" customHeight="1">
      <c r="A36" s="144"/>
      <c r="B36" s="157" t="str">
        <f>'6. Kl.'!B$53</f>
        <v>Total Punkte benötigt</v>
      </c>
      <c r="C36" s="158">
        <f>IF('5. Kl.'!$B$7="","",'5. Kl.'!$B$7)</f>
        <v>7.6</v>
      </c>
      <c r="D36" s="159"/>
      <c r="E36" s="160" t="str">
        <f>CONCATENATE("Total ",$H$3)</f>
        <v>Total SchiedsrichterIn</v>
      </c>
      <c r="F36" s="161"/>
      <c r="G36" s="219" t="str">
        <f>IF(SUM(G15:G35)-G33=0,"",SUM(G15:G35)-G33)</f>
        <v/>
      </c>
      <c r="H36" s="160" t="str">
        <f>CONCATENATE("Total ",$H$3)</f>
        <v>Total SchiedsrichterIn</v>
      </c>
      <c r="I36" s="161"/>
      <c r="J36" s="219" t="str">
        <f>IF(SUM(J15:J35)-J33=0,"",SUM(J15:J35)-J33)</f>
        <v/>
      </c>
      <c r="K36" s="160" t="str">
        <f>CONCATENATE("Total ",$H$3)</f>
        <v>Total SchiedsrichterIn</v>
      </c>
      <c r="L36" s="161"/>
      <c r="M36" s="219" t="str">
        <f>IF(SUM(M15:M35)-M33=0,"",SUM(M15:M35)-M33)</f>
        <v/>
      </c>
      <c r="N36" s="160" t="str">
        <f>CONCATENATE("Total ",$H$3)</f>
        <v>Total SchiedsrichterIn</v>
      </c>
      <c r="O36" s="161"/>
      <c r="P36" s="219" t="str">
        <f>IF(SUM(P15:P35)-P33=0,"",SUM(P15:P35)-P33)</f>
        <v/>
      </c>
      <c r="Q36" s="160" t="str">
        <f>CONCATENATE("Total ",$H$3)</f>
        <v>Total SchiedsrichterIn</v>
      </c>
      <c r="R36" s="161"/>
      <c r="S36" s="219" t="str">
        <f>IF(SUM(S15:S35)-S33=0,"",SUM(S15:S35)-S33)</f>
        <v/>
      </c>
      <c r="T36" s="158">
        <f>IF('5. Kl.'!$B$7="","",'5. Kl.'!$B$7)</f>
        <v>7.6</v>
      </c>
      <c r="U36" s="159"/>
      <c r="V36" s="160" t="str">
        <f>CONCATENATE("Total ",$H$3)</f>
        <v>Total SchiedsrichterIn</v>
      </c>
      <c r="W36" s="161"/>
      <c r="X36" s="219" t="str">
        <f>IF(SUM(X15:X35)-X33=0,"",SUM(X15:X35)-X33)</f>
        <v/>
      </c>
      <c r="Y36" s="160" t="str">
        <f>CONCATENATE("Total ",$H$3)</f>
        <v>Total SchiedsrichterIn</v>
      </c>
      <c r="Z36" s="161"/>
      <c r="AA36" s="219" t="str">
        <f>IF(SUM(AA15:AA35)-AA33=0,"",SUM(AA15:AA35)-AA33)</f>
        <v/>
      </c>
      <c r="AB36" s="160" t="str">
        <f>CONCATENATE("Total ",$H$3)</f>
        <v>Total SchiedsrichterIn</v>
      </c>
      <c r="AC36" s="161"/>
      <c r="AD36" s="219" t="str">
        <f>IF(SUM(AD15:AD35)-AD33=0,"",SUM(AD15:AD35)-AD33)</f>
        <v/>
      </c>
      <c r="AE36" s="160" t="str">
        <f>CONCATENATE("Total ",$H$3)</f>
        <v>Total SchiedsrichterIn</v>
      </c>
      <c r="AF36" s="161"/>
      <c r="AG36" s="219" t="str">
        <f>IF(SUM(AG15:AG35)-AG33=0,"",SUM(AG15:AG35)-AG33)</f>
        <v/>
      </c>
      <c r="AH36" s="160" t="str">
        <f>CONCATENATE("Total ",$H$3)</f>
        <v>Total SchiedsrichterIn</v>
      </c>
      <c r="AI36" s="161"/>
      <c r="AJ36" s="219" t="str">
        <f>IF(SUM(AJ15:AJ35)-AJ33=0,"",SUM(AJ15:AJ35)-AJ33)</f>
        <v/>
      </c>
      <c r="AK36" s="158">
        <f>IF('5. Kl.'!$B$7="","",'5. Kl.'!$B$7)</f>
        <v>7.6</v>
      </c>
      <c r="AL36" s="159"/>
      <c r="AM36" s="160" t="str">
        <f>CONCATENATE("Total ",$H$3)</f>
        <v>Total SchiedsrichterIn</v>
      </c>
      <c r="AN36" s="161"/>
      <c r="AO36" s="219" t="str">
        <f>IF(SUM(AO15:AO35)-AO33=0,"",SUM(AO15:AO35)-AO33)</f>
        <v/>
      </c>
      <c r="AP36" s="160" t="str">
        <f>CONCATENATE("Total ",$H$3)</f>
        <v>Total SchiedsrichterIn</v>
      </c>
      <c r="AQ36" s="161"/>
      <c r="AR36" s="219" t="str">
        <f>IF(SUM(AR15:AR35)-AR33=0,"",SUM(AR15:AR35)-AR33)</f>
        <v/>
      </c>
      <c r="AS36" s="160" t="str">
        <f>CONCATENATE("Total ",$H$3)</f>
        <v>Total SchiedsrichterIn</v>
      </c>
      <c r="AT36" s="161"/>
      <c r="AU36" s="219" t="str">
        <f>IF(SUM(AU15:AU35)-AU33=0,"",SUM(AU15:AU35)-AU33)</f>
        <v/>
      </c>
      <c r="AV36" s="160" t="str">
        <f>CONCATENATE("Total ",$H$3)</f>
        <v>Total SchiedsrichterIn</v>
      </c>
      <c r="AW36" s="161"/>
      <c r="AX36" s="219" t="str">
        <f>IF(SUM(AX15:AX35)-AX33=0,"",SUM(AX15:AX35)-AX33)</f>
        <v/>
      </c>
      <c r="AY36" s="160" t="str">
        <f>CONCATENATE("Total ",$H$3)</f>
        <v>Total SchiedsrichterIn</v>
      </c>
      <c r="AZ36" s="161"/>
      <c r="BA36" s="219" t="str">
        <f>IF(SUM(BA15:BA35)-BA33=0,"",SUM(BA15:BA35)-BA33)</f>
        <v/>
      </c>
      <c r="BB36" s="158">
        <f>IF('5. Kl.'!$B$7="","",'5. Kl.'!$B$7)</f>
        <v>7.6</v>
      </c>
      <c r="BC36" s="159"/>
      <c r="BD36" s="160" t="str">
        <f>CONCATENATE("Total ",$H$3)</f>
        <v>Total SchiedsrichterIn</v>
      </c>
      <c r="BE36" s="161"/>
      <c r="BF36" s="219" t="str">
        <f>IF(SUM(BF15:BF35)-BF33=0,"",SUM(BF15:BF35)-BF33)</f>
        <v/>
      </c>
      <c r="BG36" s="160" t="str">
        <f>CONCATENATE("Total ",$H$3)</f>
        <v>Total SchiedsrichterIn</v>
      </c>
      <c r="BH36" s="161"/>
      <c r="BI36" s="219" t="str">
        <f>IF(SUM(BI15:BI35)-BI33=0,"",SUM(BI15:BI35)-BI33)</f>
        <v/>
      </c>
      <c r="BJ36" s="160" t="str">
        <f>CONCATENATE("Total ",$H$3)</f>
        <v>Total SchiedsrichterIn</v>
      </c>
      <c r="BK36" s="161"/>
      <c r="BL36" s="219" t="str">
        <f>IF(SUM(BL15:BL35)-BL33=0,"",SUM(BL15:BL35)-BL33)</f>
        <v/>
      </c>
      <c r="BM36" s="160" t="str">
        <f>CONCATENATE("Total ",$H$3)</f>
        <v>Total SchiedsrichterIn</v>
      </c>
      <c r="BN36" s="161"/>
      <c r="BO36" s="219" t="str">
        <f>IF(SUM(BO15:BO35)-BO33=0,"",SUM(BO15:BO35)-BO33)</f>
        <v/>
      </c>
      <c r="BP36" s="160" t="str">
        <f>CONCATENATE("Total ",$H$3)</f>
        <v>Total SchiedsrichterIn</v>
      </c>
      <c r="BQ36" s="161"/>
      <c r="BR36" s="219" t="str">
        <f>IF(SUM(BR15:BR35)-BR33=0,"",SUM(BR15:BR35)-BR33)</f>
        <v/>
      </c>
      <c r="BS36" s="162"/>
      <c r="BT36" s="163"/>
      <c r="BU36" s="163"/>
      <c r="BV36" s="67">
        <v>1</v>
      </c>
      <c r="BX36" s="70"/>
    </row>
    <row r="37" spans="1:76" ht="32.1" hidden="1" customHeight="1">
      <c r="A37" s="144"/>
      <c r="B37" s="157"/>
      <c r="C37" s="158"/>
      <c r="D37" s="159"/>
      <c r="E37" s="225" t="s">
        <v>297</v>
      </c>
      <c r="F37" s="161"/>
      <c r="G37" s="219"/>
      <c r="H37" s="225" t="s">
        <v>297</v>
      </c>
      <c r="I37" s="161"/>
      <c r="J37" s="219"/>
      <c r="K37" s="225" t="s">
        <v>297</v>
      </c>
      <c r="L37" s="161"/>
      <c r="M37" s="219"/>
      <c r="N37" s="225" t="s">
        <v>297</v>
      </c>
      <c r="O37" s="161"/>
      <c r="P37" s="219"/>
      <c r="Q37" s="225" t="s">
        <v>297</v>
      </c>
      <c r="R37" s="161"/>
      <c r="S37" s="219"/>
      <c r="T37" s="158"/>
      <c r="U37" s="159"/>
      <c r="V37" s="225" t="s">
        <v>297</v>
      </c>
      <c r="W37" s="161"/>
      <c r="X37" s="219"/>
      <c r="Y37" s="225" t="s">
        <v>297</v>
      </c>
      <c r="Z37" s="161"/>
      <c r="AA37" s="219"/>
      <c r="AB37" s="225" t="s">
        <v>297</v>
      </c>
      <c r="AC37" s="161"/>
      <c r="AD37" s="219"/>
      <c r="AE37" s="225" t="s">
        <v>297</v>
      </c>
      <c r="AF37" s="161"/>
      <c r="AG37" s="219"/>
      <c r="AH37" s="225" t="s">
        <v>297</v>
      </c>
      <c r="AI37" s="161"/>
      <c r="AJ37" s="219"/>
      <c r="AK37" s="158"/>
      <c r="AL37" s="159"/>
      <c r="AM37" s="225" t="s">
        <v>297</v>
      </c>
      <c r="AN37" s="161"/>
      <c r="AO37" s="219"/>
      <c r="AP37" s="225" t="s">
        <v>297</v>
      </c>
      <c r="AQ37" s="161"/>
      <c r="AR37" s="219"/>
      <c r="AS37" s="225" t="s">
        <v>297</v>
      </c>
      <c r="AT37" s="161"/>
      <c r="AU37" s="219"/>
      <c r="AV37" s="225" t="s">
        <v>297</v>
      </c>
      <c r="AW37" s="161"/>
      <c r="AX37" s="219"/>
      <c r="AY37" s="225" t="s">
        <v>297</v>
      </c>
      <c r="AZ37" s="161"/>
      <c r="BA37" s="219"/>
      <c r="BB37" s="158"/>
      <c r="BC37" s="159"/>
      <c r="BD37" s="225" t="s">
        <v>297</v>
      </c>
      <c r="BE37" s="161"/>
      <c r="BF37" s="219"/>
      <c r="BG37" s="225" t="s">
        <v>297</v>
      </c>
      <c r="BH37" s="161"/>
      <c r="BI37" s="219"/>
      <c r="BJ37" s="225" t="s">
        <v>297</v>
      </c>
      <c r="BK37" s="161"/>
      <c r="BL37" s="219"/>
      <c r="BM37" s="225" t="s">
        <v>297</v>
      </c>
      <c r="BN37" s="161"/>
      <c r="BO37" s="219"/>
      <c r="BP37" s="225" t="s">
        <v>297</v>
      </c>
      <c r="BQ37" s="161"/>
      <c r="BR37" s="219"/>
      <c r="BS37" s="162"/>
      <c r="BT37" s="163"/>
      <c r="BU37" s="163"/>
      <c r="BV37" s="67"/>
      <c r="BX37" s="70"/>
    </row>
    <row r="38" spans="1:76" ht="32.1" hidden="1" customHeight="1">
      <c r="A38" s="144"/>
      <c r="B38" s="157"/>
      <c r="C38" s="158"/>
      <c r="D38" s="159"/>
      <c r="E38" s="225" t="s">
        <v>298</v>
      </c>
      <c r="F38" s="161"/>
      <c r="G38" s="219"/>
      <c r="H38" s="225" t="s">
        <v>298</v>
      </c>
      <c r="I38" s="161"/>
      <c r="J38" s="219"/>
      <c r="K38" s="225" t="s">
        <v>298</v>
      </c>
      <c r="L38" s="161"/>
      <c r="M38" s="219"/>
      <c r="N38" s="225" t="s">
        <v>298</v>
      </c>
      <c r="O38" s="161"/>
      <c r="P38" s="219"/>
      <c r="Q38" s="225" t="s">
        <v>298</v>
      </c>
      <c r="R38" s="161"/>
      <c r="S38" s="219"/>
      <c r="T38" s="158"/>
      <c r="U38" s="159"/>
      <c r="V38" s="225" t="s">
        <v>298</v>
      </c>
      <c r="W38" s="161"/>
      <c r="X38" s="219"/>
      <c r="Y38" s="225" t="s">
        <v>298</v>
      </c>
      <c r="Z38" s="161"/>
      <c r="AA38" s="219"/>
      <c r="AB38" s="225" t="s">
        <v>298</v>
      </c>
      <c r="AC38" s="161"/>
      <c r="AD38" s="219"/>
      <c r="AE38" s="225" t="s">
        <v>298</v>
      </c>
      <c r="AF38" s="161"/>
      <c r="AG38" s="219"/>
      <c r="AH38" s="225" t="s">
        <v>298</v>
      </c>
      <c r="AI38" s="161"/>
      <c r="AJ38" s="219"/>
      <c r="AK38" s="158"/>
      <c r="AL38" s="159"/>
      <c r="AM38" s="225" t="s">
        <v>298</v>
      </c>
      <c r="AN38" s="161"/>
      <c r="AO38" s="219"/>
      <c r="AP38" s="225" t="s">
        <v>298</v>
      </c>
      <c r="AQ38" s="161"/>
      <c r="AR38" s="219"/>
      <c r="AS38" s="225" t="s">
        <v>298</v>
      </c>
      <c r="AT38" s="161"/>
      <c r="AU38" s="219"/>
      <c r="AV38" s="225" t="s">
        <v>298</v>
      </c>
      <c r="AW38" s="161"/>
      <c r="AX38" s="219"/>
      <c r="AY38" s="225" t="s">
        <v>298</v>
      </c>
      <c r="AZ38" s="161"/>
      <c r="BA38" s="219"/>
      <c r="BB38" s="158"/>
      <c r="BC38" s="159"/>
      <c r="BD38" s="225" t="s">
        <v>298</v>
      </c>
      <c r="BE38" s="161"/>
      <c r="BF38" s="219"/>
      <c r="BG38" s="225" t="s">
        <v>298</v>
      </c>
      <c r="BH38" s="161"/>
      <c r="BI38" s="219"/>
      <c r="BJ38" s="225" t="s">
        <v>298</v>
      </c>
      <c r="BK38" s="161"/>
      <c r="BL38" s="219"/>
      <c r="BM38" s="225" t="s">
        <v>298</v>
      </c>
      <c r="BN38" s="161"/>
      <c r="BO38" s="219"/>
      <c r="BP38" s="225" t="s">
        <v>298</v>
      </c>
      <c r="BQ38" s="161"/>
      <c r="BR38" s="219"/>
      <c r="BS38" s="162"/>
      <c r="BT38" s="163"/>
      <c r="BU38" s="163"/>
      <c r="BV38" s="67"/>
      <c r="BX38" s="70"/>
    </row>
    <row r="39" spans="1:76" ht="32.1" customHeight="1">
      <c r="A39" s="144"/>
      <c r="B39" s="164"/>
      <c r="C39" s="205"/>
      <c r="D39" s="205"/>
      <c r="E39" s="416" t="str">
        <f>IF('6. Kl.'!$B$2='6. Kl.'!$L$1,'5. Kl. Judge Sheet'!E37,'5. Kl. Judge Sheet'!E38)</f>
        <v xml:space="preserve">mind 
1 Sprung  
1 Schritt  </v>
      </c>
      <c r="F39" s="204"/>
      <c r="G39" s="165"/>
      <c r="H39" s="416" t="str">
        <f>IF('6. Kl.'!$B$2='6. Kl.'!$L$1,'5. Kl. Judge Sheet'!H37,'5. Kl. Judge Sheet'!H38)</f>
        <v xml:space="preserve">mind 
1 Sprung  
1 Schritt  </v>
      </c>
      <c r="I39" s="204"/>
      <c r="J39" s="165"/>
      <c r="K39" s="416" t="str">
        <f>IF('6. Kl.'!$B$2='6. Kl.'!$L$1,'5. Kl. Judge Sheet'!K37,'5. Kl. Judge Sheet'!K38)</f>
        <v xml:space="preserve">mind 
1 Sprung  
1 Schritt  </v>
      </c>
      <c r="L39" s="204"/>
      <c r="M39" s="165"/>
      <c r="N39" s="416" t="str">
        <f>IF('6. Kl.'!$B$2='6. Kl.'!$L$1,'5. Kl. Judge Sheet'!N37,'5. Kl. Judge Sheet'!N38)</f>
        <v xml:space="preserve">mind 
1 Sprung  
1 Schritt  </v>
      </c>
      <c r="O39" s="204"/>
      <c r="P39" s="165"/>
      <c r="Q39" s="416" t="str">
        <f>IF('6. Kl.'!$B$2='6. Kl.'!$L$1,'5. Kl. Judge Sheet'!Q37,'5. Kl. Judge Sheet'!Q38)</f>
        <v xml:space="preserve">mind 
1 Sprung  
1 Schritt  </v>
      </c>
      <c r="R39" s="204"/>
      <c r="S39" s="165"/>
      <c r="T39" s="205"/>
      <c r="U39" s="205"/>
      <c r="V39" s="416" t="str">
        <f>IF('6. Kl.'!$B$2='6. Kl.'!$L$1,'5. Kl. Judge Sheet'!V37,'5. Kl. Judge Sheet'!V38)</f>
        <v xml:space="preserve">mind 
1 Sprung  
1 Schritt  </v>
      </c>
      <c r="W39" s="204"/>
      <c r="X39" s="165"/>
      <c r="Y39" s="416" t="str">
        <f>IF('6. Kl.'!$B$2='6. Kl.'!$L$1,'5. Kl. Judge Sheet'!Y37,'5. Kl. Judge Sheet'!Y38)</f>
        <v xml:space="preserve">mind 
1 Sprung  
1 Schritt  </v>
      </c>
      <c r="Z39" s="204"/>
      <c r="AA39" s="165"/>
      <c r="AB39" s="416" t="str">
        <f>IF('6. Kl.'!$B$2='6. Kl.'!$L$1,'5. Kl. Judge Sheet'!AB37,'5. Kl. Judge Sheet'!AB38)</f>
        <v xml:space="preserve">mind 
1 Sprung  
1 Schritt  </v>
      </c>
      <c r="AC39" s="204"/>
      <c r="AD39" s="165"/>
      <c r="AE39" s="416" t="str">
        <f>IF('6. Kl.'!$B$2='6. Kl.'!$L$1,'5. Kl. Judge Sheet'!AE37,'5. Kl. Judge Sheet'!AE38)</f>
        <v xml:space="preserve">mind 
1 Sprung  
1 Schritt  </v>
      </c>
      <c r="AF39" s="204"/>
      <c r="AG39" s="165"/>
      <c r="AH39" s="416" t="str">
        <f>IF('6. Kl.'!$B$2='6. Kl.'!$L$1,'5. Kl. Judge Sheet'!AH37,'5. Kl. Judge Sheet'!AH38)</f>
        <v xml:space="preserve">mind 
1 Sprung  
1 Schritt  </v>
      </c>
      <c r="AI39" s="204"/>
      <c r="AJ39" s="165"/>
      <c r="AK39" s="205"/>
      <c r="AL39" s="205"/>
      <c r="AM39" s="416" t="str">
        <f>IF('6. Kl.'!$B$2='6. Kl.'!$L$1,'5. Kl. Judge Sheet'!AM37,'5. Kl. Judge Sheet'!AM38)</f>
        <v xml:space="preserve">mind 
1 Sprung  
1 Schritt  </v>
      </c>
      <c r="AN39" s="204"/>
      <c r="AO39" s="165"/>
      <c r="AP39" s="416" t="str">
        <f>IF('6. Kl.'!$B$2='6. Kl.'!$L$1,'5. Kl. Judge Sheet'!AP37,'5. Kl. Judge Sheet'!AP38)</f>
        <v xml:space="preserve">mind 
1 Sprung  
1 Schritt  </v>
      </c>
      <c r="AQ39" s="204"/>
      <c r="AR39" s="165"/>
      <c r="AS39" s="416" t="str">
        <f>IF('6. Kl.'!$B$2='6. Kl.'!$L$1,'5. Kl. Judge Sheet'!AS37,'5. Kl. Judge Sheet'!AS38)</f>
        <v xml:space="preserve">mind 
1 Sprung  
1 Schritt  </v>
      </c>
      <c r="AT39" s="204"/>
      <c r="AU39" s="165"/>
      <c r="AV39" s="416" t="str">
        <f>IF('6. Kl.'!$B$2='6. Kl.'!$L$1,'5. Kl. Judge Sheet'!AV37,'5. Kl. Judge Sheet'!AV38)</f>
        <v xml:space="preserve">mind 
1 Sprung  
1 Schritt  </v>
      </c>
      <c r="AW39" s="204"/>
      <c r="AX39" s="165"/>
      <c r="AY39" s="416" t="str">
        <f>IF('6. Kl.'!$B$2='6. Kl.'!$L$1,'5. Kl. Judge Sheet'!AY37,'5. Kl. Judge Sheet'!AY38)</f>
        <v xml:space="preserve">mind 
1 Sprung  
1 Schritt  </v>
      </c>
      <c r="AZ39" s="204"/>
      <c r="BA39" s="165"/>
      <c r="BB39" s="205"/>
      <c r="BC39" s="205"/>
      <c r="BD39" s="416" t="str">
        <f>IF('6. Kl.'!$B$2='6. Kl.'!$L$1,'5. Kl. Judge Sheet'!BD37,'5. Kl. Judge Sheet'!BD38)</f>
        <v xml:space="preserve">mind 
1 Sprung  
1 Schritt  </v>
      </c>
      <c r="BE39" s="204"/>
      <c r="BF39" s="165"/>
      <c r="BG39" s="416" t="str">
        <f>IF('6. Kl.'!$B$2='6. Kl.'!$L$1,'5. Kl. Judge Sheet'!BG37,'5. Kl. Judge Sheet'!BG38)</f>
        <v xml:space="preserve">mind 
1 Sprung  
1 Schritt  </v>
      </c>
      <c r="BH39" s="204"/>
      <c r="BI39" s="165"/>
      <c r="BJ39" s="416" t="str">
        <f>IF('6. Kl.'!$B$2='6. Kl.'!$L$1,'5. Kl. Judge Sheet'!BJ37,'5. Kl. Judge Sheet'!BJ38)</f>
        <v xml:space="preserve">mind 
1 Sprung  
1 Schritt  </v>
      </c>
      <c r="BK39" s="204"/>
      <c r="BL39" s="165"/>
      <c r="BM39" s="416" t="str">
        <f>IF('6. Kl.'!$B$2='6. Kl.'!$L$1,'5. Kl. Judge Sheet'!BM37,'5. Kl. Judge Sheet'!BM38)</f>
        <v xml:space="preserve">mind 
1 Sprung  
1 Schritt  </v>
      </c>
      <c r="BN39" s="204"/>
      <c r="BO39" s="165"/>
      <c r="BP39" s="416" t="str">
        <f>IF('6. Kl.'!$B$2='6. Kl.'!$L$1,'5. Kl. Judge Sheet'!BP37,'5. Kl. Judge Sheet'!BP38)</f>
        <v xml:space="preserve">mind 
1 Sprung  
1 Schritt  </v>
      </c>
      <c r="BQ39" s="204"/>
      <c r="BR39" s="165"/>
      <c r="BV39" s="67">
        <v>1</v>
      </c>
      <c r="BX39" s="70"/>
    </row>
    <row r="40" spans="1:76" ht="32.1" customHeight="1">
      <c r="B40" s="164"/>
      <c r="C40" s="205"/>
      <c r="D40" s="205"/>
      <c r="E40" s="417"/>
      <c r="F40" s="204"/>
      <c r="G40" s="153"/>
      <c r="H40" s="417"/>
      <c r="I40" s="204"/>
      <c r="J40" s="153"/>
      <c r="K40" s="417"/>
      <c r="L40" s="204"/>
      <c r="M40" s="153"/>
      <c r="N40" s="417"/>
      <c r="O40" s="204"/>
      <c r="P40" s="153"/>
      <c r="Q40" s="417"/>
      <c r="R40" s="204"/>
      <c r="S40" s="153"/>
      <c r="T40" s="205"/>
      <c r="U40" s="205"/>
      <c r="V40" s="417"/>
      <c r="W40" s="204"/>
      <c r="X40" s="153"/>
      <c r="Y40" s="417"/>
      <c r="Z40" s="204"/>
      <c r="AA40" s="153"/>
      <c r="AB40" s="417"/>
      <c r="AC40" s="204"/>
      <c r="AD40" s="153"/>
      <c r="AE40" s="417"/>
      <c r="AF40" s="204"/>
      <c r="AG40" s="153"/>
      <c r="AH40" s="417"/>
      <c r="AI40" s="204"/>
      <c r="AJ40" s="153"/>
      <c r="AK40" s="205"/>
      <c r="AL40" s="205"/>
      <c r="AM40" s="417"/>
      <c r="AN40" s="204"/>
      <c r="AO40" s="153"/>
      <c r="AP40" s="417"/>
      <c r="AQ40" s="204"/>
      <c r="AR40" s="153"/>
      <c r="AS40" s="417"/>
      <c r="AT40" s="204"/>
      <c r="AU40" s="153"/>
      <c r="AV40" s="417"/>
      <c r="AW40" s="204"/>
      <c r="AX40" s="153"/>
      <c r="AY40" s="417"/>
      <c r="AZ40" s="204"/>
      <c r="BA40" s="153"/>
      <c r="BB40" s="205"/>
      <c r="BC40" s="205"/>
      <c r="BD40" s="417"/>
      <c r="BE40" s="204"/>
      <c r="BF40" s="153"/>
      <c r="BG40" s="417"/>
      <c r="BH40" s="204"/>
      <c r="BI40" s="153"/>
      <c r="BJ40" s="417"/>
      <c r="BK40" s="204"/>
      <c r="BL40" s="153"/>
      <c r="BM40" s="417"/>
      <c r="BN40" s="204"/>
      <c r="BO40" s="153"/>
      <c r="BP40" s="417"/>
      <c r="BQ40" s="204"/>
      <c r="BR40" s="153"/>
      <c r="BV40" s="67">
        <v>1</v>
      </c>
      <c r="BX40" s="70"/>
    </row>
    <row r="41" spans="1:76" ht="32.1" hidden="1" customHeight="1">
      <c r="B41" s="164"/>
      <c r="C41" s="205"/>
      <c r="D41" s="205"/>
      <c r="E41" s="226" t="s">
        <v>117</v>
      </c>
      <c r="F41" s="204"/>
      <c r="G41" s="153"/>
      <c r="H41" s="226" t="s">
        <v>117</v>
      </c>
      <c r="I41" s="204"/>
      <c r="J41" s="153"/>
      <c r="K41" s="226" t="s">
        <v>117</v>
      </c>
      <c r="L41" s="204"/>
      <c r="M41" s="153"/>
      <c r="N41" s="226" t="s">
        <v>117</v>
      </c>
      <c r="O41" s="204"/>
      <c r="P41" s="153"/>
      <c r="Q41" s="226" t="s">
        <v>117</v>
      </c>
      <c r="R41" s="204"/>
      <c r="S41" s="153"/>
      <c r="T41" s="205"/>
      <c r="U41" s="205"/>
      <c r="V41" s="226" t="s">
        <v>117</v>
      </c>
      <c r="W41" s="204"/>
      <c r="X41" s="153"/>
      <c r="Y41" s="226" t="s">
        <v>117</v>
      </c>
      <c r="Z41" s="204"/>
      <c r="AA41" s="153"/>
      <c r="AB41" s="226" t="s">
        <v>117</v>
      </c>
      <c r="AC41" s="204"/>
      <c r="AD41" s="153"/>
      <c r="AE41" s="226" t="s">
        <v>117</v>
      </c>
      <c r="AF41" s="204"/>
      <c r="AG41" s="153"/>
      <c r="AH41" s="226" t="s">
        <v>117</v>
      </c>
      <c r="AI41" s="204"/>
      <c r="AJ41" s="153"/>
      <c r="AK41" s="205"/>
      <c r="AL41" s="205"/>
      <c r="AM41" s="226" t="s">
        <v>117</v>
      </c>
      <c r="AN41" s="204"/>
      <c r="AO41" s="153"/>
      <c r="AP41" s="226" t="s">
        <v>117</v>
      </c>
      <c r="AQ41" s="204"/>
      <c r="AR41" s="153"/>
      <c r="AS41" s="226" t="s">
        <v>117</v>
      </c>
      <c r="AT41" s="204"/>
      <c r="AU41" s="153"/>
      <c r="AV41" s="226" t="s">
        <v>117</v>
      </c>
      <c r="AW41" s="204"/>
      <c r="AX41" s="153"/>
      <c r="AY41" s="226" t="s">
        <v>117</v>
      </c>
      <c r="AZ41" s="204"/>
      <c r="BA41" s="153"/>
      <c r="BB41" s="205"/>
      <c r="BC41" s="205"/>
      <c r="BD41" s="226" t="s">
        <v>117</v>
      </c>
      <c r="BE41" s="204"/>
      <c r="BF41" s="153"/>
      <c r="BG41" s="226" t="s">
        <v>117</v>
      </c>
      <c r="BH41" s="204"/>
      <c r="BI41" s="153"/>
      <c r="BJ41" s="226" t="s">
        <v>117</v>
      </c>
      <c r="BK41" s="204"/>
      <c r="BL41" s="153"/>
      <c r="BM41" s="226" t="s">
        <v>117</v>
      </c>
      <c r="BN41" s="204"/>
      <c r="BO41" s="153"/>
      <c r="BP41" s="226" t="s">
        <v>117</v>
      </c>
      <c r="BQ41" s="204"/>
      <c r="BR41" s="153"/>
      <c r="BV41" s="67"/>
      <c r="BX41" s="70"/>
    </row>
    <row r="42" spans="1:76" ht="32.1" hidden="1" customHeight="1">
      <c r="B42" s="164"/>
      <c r="C42" s="205"/>
      <c r="D42" s="205"/>
      <c r="E42" s="226" t="s">
        <v>299</v>
      </c>
      <c r="F42" s="204"/>
      <c r="G42" s="153"/>
      <c r="H42" s="226" t="s">
        <v>299</v>
      </c>
      <c r="I42" s="204"/>
      <c r="J42" s="153"/>
      <c r="K42" s="226" t="s">
        <v>299</v>
      </c>
      <c r="L42" s="204"/>
      <c r="M42" s="153"/>
      <c r="N42" s="226" t="s">
        <v>299</v>
      </c>
      <c r="O42" s="204"/>
      <c r="P42" s="153"/>
      <c r="Q42" s="226" t="s">
        <v>299</v>
      </c>
      <c r="R42" s="204"/>
      <c r="S42" s="153"/>
      <c r="T42" s="205"/>
      <c r="U42" s="205"/>
      <c r="V42" s="226" t="s">
        <v>299</v>
      </c>
      <c r="W42" s="204"/>
      <c r="X42" s="153"/>
      <c r="Y42" s="226" t="s">
        <v>299</v>
      </c>
      <c r="Z42" s="204"/>
      <c r="AA42" s="153"/>
      <c r="AB42" s="226" t="s">
        <v>299</v>
      </c>
      <c r="AC42" s="204"/>
      <c r="AD42" s="153"/>
      <c r="AE42" s="226" t="s">
        <v>299</v>
      </c>
      <c r="AF42" s="204"/>
      <c r="AG42" s="153"/>
      <c r="AH42" s="226" t="s">
        <v>299</v>
      </c>
      <c r="AI42" s="204"/>
      <c r="AJ42" s="153"/>
      <c r="AK42" s="205"/>
      <c r="AL42" s="205"/>
      <c r="AM42" s="226" t="s">
        <v>299</v>
      </c>
      <c r="AN42" s="204"/>
      <c r="AO42" s="153"/>
      <c r="AP42" s="226" t="s">
        <v>299</v>
      </c>
      <c r="AQ42" s="204"/>
      <c r="AR42" s="153"/>
      <c r="AS42" s="226" t="s">
        <v>299</v>
      </c>
      <c r="AT42" s="204"/>
      <c r="AU42" s="153"/>
      <c r="AV42" s="226" t="s">
        <v>299</v>
      </c>
      <c r="AW42" s="204"/>
      <c r="AX42" s="153"/>
      <c r="AY42" s="226" t="s">
        <v>299</v>
      </c>
      <c r="AZ42" s="204"/>
      <c r="BA42" s="153"/>
      <c r="BB42" s="205"/>
      <c r="BC42" s="205"/>
      <c r="BD42" s="226" t="s">
        <v>299</v>
      </c>
      <c r="BE42" s="204"/>
      <c r="BF42" s="153"/>
      <c r="BG42" s="226" t="s">
        <v>299</v>
      </c>
      <c r="BH42" s="204"/>
      <c r="BI42" s="153"/>
      <c r="BJ42" s="226" t="s">
        <v>299</v>
      </c>
      <c r="BK42" s="204"/>
      <c r="BL42" s="153"/>
      <c r="BM42" s="226" t="s">
        <v>299</v>
      </c>
      <c r="BN42" s="204"/>
      <c r="BO42" s="153"/>
      <c r="BP42" s="226" t="s">
        <v>299</v>
      </c>
      <c r="BQ42" s="204"/>
      <c r="BR42" s="153"/>
      <c r="BV42" s="67"/>
      <c r="BX42" s="70"/>
    </row>
    <row r="43" spans="1:76" ht="32.1" customHeight="1">
      <c r="B43" s="157" t="s">
        <v>5</v>
      </c>
      <c r="C43" s="205"/>
      <c r="D43" s="205"/>
      <c r="E43" s="228" t="str">
        <f>IF('6. Kl.'!$B$2='6. Kl.'!$L$1,'5. Kl. Judge Sheet'!E41,'5. Kl. Judge Sheet'!E42)</f>
        <v>bestanden     
 ja                                 nein</v>
      </c>
      <c r="F43" s="206"/>
      <c r="G43" s="153"/>
      <c r="H43" s="228" t="str">
        <f>IF('6. Kl.'!$B$2='6. Kl.'!$L$1,'5. Kl. Judge Sheet'!H41,'5. Kl. Judge Sheet'!H42)</f>
        <v>bestanden     
 ja                                 nein</v>
      </c>
      <c r="I43" s="206"/>
      <c r="J43" s="153"/>
      <c r="K43" s="228" t="str">
        <f>IF('6. Kl.'!$B$2='6. Kl.'!$L$1,'5. Kl. Judge Sheet'!K41,'5. Kl. Judge Sheet'!K42)</f>
        <v>bestanden     
 ja                                 nein</v>
      </c>
      <c r="L43" s="206"/>
      <c r="M43" s="153"/>
      <c r="N43" s="228" t="str">
        <f>IF('6. Kl.'!$B$2='6. Kl.'!$L$1,'5. Kl. Judge Sheet'!N41,'5. Kl. Judge Sheet'!N42)</f>
        <v>bestanden     
 ja                                 nein</v>
      </c>
      <c r="O43" s="206"/>
      <c r="P43" s="153"/>
      <c r="Q43" s="228" t="str">
        <f>IF('6. Kl.'!$B$2='6. Kl.'!$L$1,'5. Kl. Judge Sheet'!Q41,'5. Kl. Judge Sheet'!Q42)</f>
        <v>bestanden     
 ja                                 nein</v>
      </c>
      <c r="R43" s="206"/>
      <c r="S43" s="153"/>
      <c r="T43" s="205"/>
      <c r="U43" s="205"/>
      <c r="V43" s="228" t="str">
        <f>IF('6. Kl.'!$B$2='6. Kl.'!$L$1,'5. Kl. Judge Sheet'!V41,'5. Kl. Judge Sheet'!V42)</f>
        <v>bestanden     
 ja                                 nein</v>
      </c>
      <c r="W43" s="206"/>
      <c r="X43" s="153"/>
      <c r="Y43" s="228" t="str">
        <f>IF('6. Kl.'!$B$2='6. Kl.'!$L$1,'5. Kl. Judge Sheet'!Y41,'5. Kl. Judge Sheet'!Y42)</f>
        <v>bestanden     
 ja                                 nein</v>
      </c>
      <c r="Z43" s="206"/>
      <c r="AA43" s="153"/>
      <c r="AB43" s="228" t="str">
        <f>IF('6. Kl.'!$B$2='6. Kl.'!$L$1,'5. Kl. Judge Sheet'!AB41,'5. Kl. Judge Sheet'!AB42)</f>
        <v>bestanden     
 ja                                 nein</v>
      </c>
      <c r="AC43" s="206"/>
      <c r="AD43" s="153"/>
      <c r="AE43" s="228" t="str">
        <f>IF('6. Kl.'!$B$2='6. Kl.'!$L$1,'5. Kl. Judge Sheet'!AE41,'5. Kl. Judge Sheet'!AE42)</f>
        <v>bestanden     
 ja                                 nein</v>
      </c>
      <c r="AF43" s="206"/>
      <c r="AG43" s="153"/>
      <c r="AH43" s="228" t="str">
        <f>IF('6. Kl.'!$B$2='6. Kl.'!$L$1,'5. Kl. Judge Sheet'!AH41,'5. Kl. Judge Sheet'!AH42)</f>
        <v>bestanden     
 ja                                 nein</v>
      </c>
      <c r="AI43" s="206"/>
      <c r="AJ43" s="153"/>
      <c r="AK43" s="205"/>
      <c r="AL43" s="205"/>
      <c r="AM43" s="228" t="str">
        <f>IF('6. Kl.'!$B$2='6. Kl.'!$L$1,'5. Kl. Judge Sheet'!AM41,'5. Kl. Judge Sheet'!AM42)</f>
        <v>bestanden     
 ja                                 nein</v>
      </c>
      <c r="AN43" s="206"/>
      <c r="AO43" s="153"/>
      <c r="AP43" s="228" t="str">
        <f>IF('6. Kl.'!$B$2='6. Kl.'!$L$1,'5. Kl. Judge Sheet'!AP41,'5. Kl. Judge Sheet'!AP42)</f>
        <v>bestanden     
 ja                                 nein</v>
      </c>
      <c r="AQ43" s="206"/>
      <c r="AR43" s="153"/>
      <c r="AS43" s="228" t="str">
        <f>IF('6. Kl.'!$B$2='6. Kl.'!$L$1,'5. Kl. Judge Sheet'!AS41,'5. Kl. Judge Sheet'!AS42)</f>
        <v>bestanden     
 ja                                 nein</v>
      </c>
      <c r="AT43" s="206"/>
      <c r="AU43" s="153"/>
      <c r="AV43" s="228" t="str">
        <f>IF('6. Kl.'!$B$2='6. Kl.'!$L$1,'5. Kl. Judge Sheet'!AV41,'5. Kl. Judge Sheet'!AV42)</f>
        <v>bestanden     
 ja                                 nein</v>
      </c>
      <c r="AW43" s="206"/>
      <c r="AX43" s="153"/>
      <c r="AY43" s="228" t="str">
        <f>IF('6. Kl.'!$B$2='6. Kl.'!$L$1,'5. Kl. Judge Sheet'!AY41,'5. Kl. Judge Sheet'!AY42)</f>
        <v>bestanden     
 ja                                 nein</v>
      </c>
      <c r="AZ43" s="206"/>
      <c r="BA43" s="153"/>
      <c r="BB43" s="205"/>
      <c r="BC43" s="205"/>
      <c r="BD43" s="228" t="str">
        <f>IF('6. Kl.'!$B$2='6. Kl.'!$L$1,'5. Kl. Judge Sheet'!BD41,'5. Kl. Judge Sheet'!BD42)</f>
        <v>bestanden     
 ja                                 nein</v>
      </c>
      <c r="BE43" s="206"/>
      <c r="BF43" s="153"/>
      <c r="BG43" s="228" t="str">
        <f>IF('6. Kl.'!$B$2='6. Kl.'!$L$1,'5. Kl. Judge Sheet'!BG41,'5. Kl. Judge Sheet'!BG42)</f>
        <v>bestanden     
 ja                                 nein</v>
      </c>
      <c r="BH43" s="206"/>
      <c r="BI43" s="153"/>
      <c r="BJ43" s="228" t="str">
        <f>IF('6. Kl.'!$B$2='6. Kl.'!$L$1,'5. Kl. Judge Sheet'!BJ41,'5. Kl. Judge Sheet'!BJ42)</f>
        <v>bestanden     
 ja                                 nein</v>
      </c>
      <c r="BK43" s="206"/>
      <c r="BL43" s="153"/>
      <c r="BM43" s="228" t="str">
        <f>IF('6. Kl.'!$B$2='6. Kl.'!$L$1,'5. Kl. Judge Sheet'!BM41,'5. Kl. Judge Sheet'!BM42)</f>
        <v>bestanden     
 ja                                 nein</v>
      </c>
      <c r="BN43" s="206"/>
      <c r="BO43" s="153"/>
      <c r="BP43" s="228" t="str">
        <f>IF('6. Kl.'!$B$2='6. Kl.'!$L$1,'5. Kl. Judge Sheet'!BP41,'5. Kl. Judge Sheet'!BP42)</f>
        <v>bestanden     
 ja                                 nein</v>
      </c>
      <c r="BQ43" s="206"/>
      <c r="BR43" s="153"/>
      <c r="BV43" s="67">
        <v>1</v>
      </c>
      <c r="BX43" s="70"/>
    </row>
    <row r="44" spans="1:76">
      <c r="E44" s="227"/>
      <c r="BV44" s="67">
        <v>1</v>
      </c>
      <c r="BX44" s="70"/>
    </row>
    <row r="45" spans="1:76" hidden="1">
      <c r="E45" s="215" t="s">
        <v>287</v>
      </c>
      <c r="F45" s="144" t="s">
        <v>288</v>
      </c>
      <c r="BV45" s="67">
        <v>1</v>
      </c>
      <c r="BX45" s="70"/>
    </row>
    <row r="46" spans="1:76" hidden="1">
      <c r="E46" s="184" t="s">
        <v>118</v>
      </c>
      <c r="F46" s="34" t="s">
        <v>245</v>
      </c>
      <c r="G46" s="34"/>
      <c r="H46" s="34"/>
      <c r="I46" s="34"/>
      <c r="J46" s="34"/>
      <c r="K46" s="34"/>
      <c r="L46" s="34"/>
      <c r="M46" s="34"/>
      <c r="N46" s="34"/>
      <c r="O46" s="34"/>
      <c r="V46" s="184" t="s">
        <v>118</v>
      </c>
      <c r="W46" s="34" t="s">
        <v>119</v>
      </c>
      <c r="X46" s="34"/>
      <c r="Y46" s="34"/>
      <c r="Z46" s="34"/>
      <c r="AA46" s="34"/>
      <c r="AB46" s="34"/>
      <c r="AC46" s="34"/>
      <c r="AD46" s="34"/>
      <c r="AE46" s="34"/>
      <c r="AF46" s="34"/>
      <c r="AM46" s="184" t="s">
        <v>118</v>
      </c>
      <c r="AN46" s="34" t="s">
        <v>119</v>
      </c>
      <c r="AO46" s="34"/>
      <c r="AP46" s="34"/>
      <c r="AQ46" s="34"/>
      <c r="AR46" s="34"/>
      <c r="AS46" s="34"/>
      <c r="AT46" s="34"/>
      <c r="AU46" s="34"/>
      <c r="AV46" s="34"/>
      <c r="AW46" s="34"/>
      <c r="BD46" s="184" t="s">
        <v>118</v>
      </c>
      <c r="BE46" s="34" t="s">
        <v>119</v>
      </c>
      <c r="BF46" s="34"/>
      <c r="BG46" s="34"/>
      <c r="BH46" s="34"/>
      <c r="BI46" s="34"/>
      <c r="BJ46" s="34"/>
      <c r="BK46" s="34"/>
      <c r="BL46" s="34"/>
      <c r="BM46" s="34"/>
      <c r="BN46" s="34"/>
      <c r="BV46" s="67">
        <v>1</v>
      </c>
    </row>
    <row r="47" spans="1:76" ht="30.75" customHeight="1">
      <c r="E47" s="184" t="str">
        <f>IF('6. Kl.'!$B$2='6. Kl.'!$L$1,'5. Kl. Judge Sheet'!E46,'5. Kl. Judge Sheet'!E45)</f>
        <v xml:space="preserve">Benotung: </v>
      </c>
      <c r="F47" s="34" t="str">
        <f>IF('6. Kl.'!$B$2='6. Kl.'!$L$1,'5. Kl. Judge Sheet'!F46,'5. Kl. Judge Sheet'!F45)</f>
        <v>Die Kürtests Interbronze und Bronze werden mit elf GOEs (-5 bis +5) bewertet.</v>
      </c>
      <c r="G47" s="34"/>
      <c r="H47" s="34"/>
      <c r="I47" s="34"/>
      <c r="J47" s="34"/>
      <c r="K47" s="34"/>
      <c r="L47" s="34"/>
      <c r="M47" s="34"/>
      <c r="N47" s="34"/>
      <c r="O47" s="34"/>
      <c r="V47" s="18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M47" s="18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BD47" s="18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V47" s="67">
        <v>1</v>
      </c>
    </row>
    <row r="48" spans="1:76">
      <c r="F48" s="34" t="s">
        <v>120</v>
      </c>
      <c r="G48" s="34"/>
      <c r="H48" s="34"/>
      <c r="I48" s="34"/>
      <c r="J48" s="34"/>
      <c r="K48" s="34"/>
      <c r="L48" s="34"/>
      <c r="M48" s="34"/>
      <c r="N48" s="34"/>
      <c r="W48" s="400" t="s">
        <v>120</v>
      </c>
      <c r="X48" s="400"/>
      <c r="Y48" s="400"/>
      <c r="Z48" s="400"/>
      <c r="AA48" s="400"/>
      <c r="AB48" s="400"/>
      <c r="AC48" s="400"/>
      <c r="AD48" s="400"/>
      <c r="AE48" s="400"/>
      <c r="AN48" s="400" t="s">
        <v>120</v>
      </c>
      <c r="AO48" s="400"/>
      <c r="AP48" s="400"/>
      <c r="AQ48" s="400"/>
      <c r="AR48" s="400"/>
      <c r="AS48" s="400"/>
      <c r="AT48" s="400"/>
      <c r="AU48" s="400"/>
      <c r="AV48" s="400"/>
      <c r="BE48" s="400" t="s">
        <v>120</v>
      </c>
      <c r="BF48" s="400"/>
      <c r="BG48" s="400"/>
      <c r="BH48" s="400"/>
      <c r="BI48" s="400"/>
      <c r="BJ48" s="400"/>
      <c r="BK48" s="400"/>
      <c r="BL48" s="400"/>
      <c r="BM48" s="400"/>
      <c r="BV48" s="67">
        <v>1</v>
      </c>
    </row>
    <row r="49" spans="1:77">
      <c r="F49" s="34" t="s">
        <v>289</v>
      </c>
      <c r="G49" s="34"/>
      <c r="H49" s="34"/>
      <c r="I49" s="34"/>
      <c r="J49" s="34"/>
      <c r="K49" s="34"/>
      <c r="L49" s="34"/>
      <c r="M49" s="34"/>
      <c r="N49" s="34"/>
      <c r="W49" s="400"/>
      <c r="X49" s="400"/>
      <c r="Y49" s="400"/>
      <c r="Z49" s="400"/>
      <c r="AA49" s="400"/>
      <c r="AB49" s="400"/>
      <c r="AC49" s="400"/>
      <c r="AD49" s="400"/>
      <c r="AE49" s="400"/>
      <c r="AN49" s="400"/>
      <c r="AO49" s="400"/>
      <c r="AP49" s="400"/>
      <c r="AQ49" s="400"/>
      <c r="AR49" s="400"/>
      <c r="AS49" s="400"/>
      <c r="AT49" s="400"/>
      <c r="AU49" s="400"/>
      <c r="AV49" s="400"/>
      <c r="BE49" s="400"/>
      <c r="BF49" s="400"/>
      <c r="BG49" s="400"/>
      <c r="BH49" s="400"/>
      <c r="BI49" s="400"/>
      <c r="BJ49" s="400"/>
      <c r="BK49" s="400"/>
      <c r="BL49" s="400"/>
      <c r="BM49" s="400"/>
    </row>
    <row r="50" spans="1:77" ht="33.75" customHeight="1">
      <c r="F50" s="34" t="str">
        <f>IF('6. Kl.'!$B$2='6. Kl.'!$L$1,'5. Kl. Judge Sheet'!F48,'5. Kl. Judge Sheet'!F49)</f>
        <v>1 Mal ein Dritter Versuch. Jede Ausführung ist zu bewerten. Nur die beste Wertung zählt, sie ist nach rechts zu schreiben.</v>
      </c>
    </row>
    <row r="51" spans="1:77">
      <c r="F51" s="420" t="s">
        <v>121</v>
      </c>
      <c r="G51" s="420"/>
      <c r="H51" s="420"/>
      <c r="I51" s="420"/>
      <c r="J51" s="420"/>
      <c r="K51" s="420"/>
      <c r="L51" s="420"/>
      <c r="M51" s="420"/>
      <c r="N51" s="420"/>
      <c r="W51" s="420" t="s">
        <v>121</v>
      </c>
      <c r="X51" s="420"/>
      <c r="Y51" s="420"/>
      <c r="Z51" s="420"/>
      <c r="AA51" s="420"/>
      <c r="AB51" s="420"/>
      <c r="AC51" s="420"/>
      <c r="AD51" s="420"/>
      <c r="AE51" s="420"/>
      <c r="AN51" s="420" t="s">
        <v>121</v>
      </c>
      <c r="AO51" s="420"/>
      <c r="AP51" s="420"/>
      <c r="AQ51" s="420"/>
      <c r="AR51" s="420"/>
      <c r="AS51" s="420"/>
      <c r="AT51" s="420"/>
      <c r="AU51" s="420"/>
      <c r="AV51" s="420"/>
      <c r="BE51" s="420" t="s">
        <v>121</v>
      </c>
      <c r="BF51" s="420"/>
      <c r="BG51" s="420"/>
      <c r="BH51" s="420"/>
      <c r="BI51" s="420"/>
      <c r="BJ51" s="420"/>
      <c r="BK51" s="420"/>
      <c r="BL51" s="420"/>
      <c r="BM51" s="420"/>
    </row>
    <row r="52" spans="1:77">
      <c r="B52" s="414" t="str">
        <f>Lizenzvermerk</f>
        <v>EVALOnIce mini Version 3.03
12.07.2026</v>
      </c>
      <c r="C52" s="415"/>
      <c r="D52" s="415"/>
      <c r="F52" s="420"/>
      <c r="G52" s="420"/>
      <c r="H52" s="420"/>
      <c r="I52" s="420"/>
      <c r="J52" s="420"/>
      <c r="K52" s="420"/>
      <c r="L52" s="420"/>
      <c r="M52" s="420"/>
      <c r="N52" s="420"/>
      <c r="W52" s="420"/>
      <c r="X52" s="420"/>
      <c r="Y52" s="420"/>
      <c r="Z52" s="420"/>
      <c r="AA52" s="420"/>
      <c r="AB52" s="420"/>
      <c r="AC52" s="420"/>
      <c r="AD52" s="420"/>
      <c r="AE52" s="420"/>
      <c r="AN52" s="420"/>
      <c r="AO52" s="420"/>
      <c r="AP52" s="420"/>
      <c r="AQ52" s="420"/>
      <c r="AR52" s="420"/>
      <c r="AS52" s="420"/>
      <c r="AT52" s="420"/>
      <c r="AU52" s="420"/>
      <c r="AV52" s="420"/>
      <c r="BE52" s="420"/>
      <c r="BF52" s="420"/>
      <c r="BG52" s="420"/>
      <c r="BH52" s="420"/>
      <c r="BI52" s="420"/>
      <c r="BJ52" s="420"/>
      <c r="BK52" s="420"/>
      <c r="BL52" s="420"/>
      <c r="BM52" s="420"/>
    </row>
    <row r="53" spans="1:77">
      <c r="J53" s="424" t="str">
        <f>IF('6. Kl.'!$B13="","",'6. Kl.'!$B13)</f>
        <v/>
      </c>
      <c r="K53" s="425"/>
      <c r="L53" s="425"/>
      <c r="AA53" s="144" t="str">
        <f>J53</f>
        <v/>
      </c>
      <c r="AR53" s="144" t="str">
        <f>J53</f>
        <v/>
      </c>
      <c r="BI53" s="144" t="str">
        <f>J53</f>
        <v/>
      </c>
    </row>
    <row r="54" spans="1:77" s="23" customFormat="1" ht="24.95" customHeight="1">
      <c r="A54" s="134"/>
      <c r="B54" s="229" t="str">
        <f>CONCATENATE("A1:",'6. Kl.'!N96,"55")</f>
        <v>A1:55</v>
      </c>
      <c r="C54" s="135"/>
      <c r="D54" s="135"/>
      <c r="E54" s="135"/>
      <c r="F54" s="136"/>
      <c r="G54" s="136"/>
      <c r="L54" s="137"/>
      <c r="M54" s="137"/>
      <c r="T54" s="135"/>
      <c r="U54" s="135"/>
      <c r="AK54" s="135"/>
      <c r="AL54" s="135"/>
      <c r="BB54" s="135"/>
      <c r="BC54" s="135"/>
      <c r="BV54" s="33"/>
      <c r="BW54" s="33"/>
      <c r="BX54" s="33"/>
    </row>
    <row r="55" spans="1:77" s="24" customFormat="1" ht="15.75" customHeight="1">
      <c r="A55" s="138"/>
      <c r="B55" s="122"/>
      <c r="C55" s="122"/>
      <c r="D55" s="122"/>
      <c r="E55" s="139" t="s">
        <v>3</v>
      </c>
      <c r="F55" s="139"/>
      <c r="G55" s="139"/>
      <c r="T55" s="122"/>
      <c r="U55" s="122"/>
      <c r="AK55" s="122"/>
      <c r="AL55" s="122"/>
      <c r="BB55" s="122"/>
      <c r="BC55" s="122"/>
      <c r="BV55" s="71" t="s">
        <v>55</v>
      </c>
      <c r="BW55" s="65"/>
      <c r="BX55" s="65"/>
    </row>
    <row r="56" spans="1:77" ht="15.75">
      <c r="B56" s="141" t="str">
        <f>'6. Kl.'!E$3</f>
        <v>Testname</v>
      </c>
      <c r="C56" s="142" t="str">
        <f>IF('5. Kl.'!$B$3="","",'5. Kl.'!$B$3)</f>
        <v>5. Klasse Bronze (bronze)</v>
      </c>
      <c r="D56" s="142"/>
      <c r="E56" s="142"/>
      <c r="F56" s="141"/>
      <c r="G56" s="141"/>
      <c r="H56" s="143" t="str">
        <f>'6. Kl.'!J$13</f>
        <v>SchiedsrichterIn</v>
      </c>
      <c r="I56" s="207" t="str">
        <f>IF('5. Kl.'!$B$13="","",'5. Kl.'!$B$13)&amp;IF('5. Kl.'!$E$13="","",", "&amp;'5. Kl.'!$E$13)&amp;IF('5. Kl.'!$H$13="","",CONCATENATE(" (",'5. Kl.'!$H$12," ",'5. Kl.'!$H$13&amp;")"))</f>
        <v/>
      </c>
      <c r="J56" s="207"/>
      <c r="K56" s="207"/>
      <c r="T56" s="142" t="str">
        <f>IF('5. Kl.'!$B$3="","",'5. Kl.'!$B$3)</f>
        <v>5. Klasse Bronze (bronze)</v>
      </c>
      <c r="U56" s="142"/>
      <c r="V56" s="166"/>
      <c r="W56" s="166"/>
      <c r="Y56" s="143" t="str">
        <f>'6. Kl.'!$J$13</f>
        <v>SchiedsrichterIn</v>
      </c>
      <c r="Z56" s="207" t="str">
        <f>IF('5. Kl.'!$B$13="","",'5. Kl.'!$B$13)&amp;IF('5. Kl.'!$E$13="","",", "&amp;'5. Kl.'!$E$13)&amp;IF('5. Kl.'!$H$13="","",CONCATENATE(" (",'5. Kl.'!$H$12," ",'5. Kl.'!$H$13&amp;")"))</f>
        <v/>
      </c>
      <c r="AA56" s="207"/>
      <c r="AB56" s="207"/>
      <c r="AK56" s="142" t="str">
        <f>IF('5. Kl.'!$B$3="","",'5. Kl.'!$B$3)</f>
        <v>5. Klasse Bronze (bronze)</v>
      </c>
      <c r="AL56" s="142"/>
      <c r="AM56" s="166"/>
      <c r="AN56" s="166"/>
      <c r="AP56" s="143" t="str">
        <f>'6. Kl.'!$J$13</f>
        <v>SchiedsrichterIn</v>
      </c>
      <c r="AQ56" s="207" t="str">
        <f>IF('5. Kl.'!$B$13="","",'5. Kl.'!$B$13)&amp;IF('5. Kl.'!$E$13="","",", "&amp;'5. Kl.'!$E$13)&amp;IF('5. Kl.'!$H$13="","",CONCATENATE(" (",'5. Kl.'!$H$12," ",'5. Kl.'!$H$13&amp;")"))</f>
        <v/>
      </c>
      <c r="AR56" s="207"/>
      <c r="AS56" s="207"/>
      <c r="BB56" s="142" t="str">
        <f>IF('5. Kl.'!$B$3="","",'5. Kl.'!$B$3)</f>
        <v>5. Klasse Bronze (bronze)</v>
      </c>
      <c r="BC56" s="142"/>
      <c r="BD56" s="166"/>
      <c r="BE56" s="166"/>
      <c r="BG56" s="143" t="str">
        <f>'6. Kl.'!$J$13</f>
        <v>SchiedsrichterIn</v>
      </c>
      <c r="BH56" s="207" t="str">
        <f>IF('5. Kl.'!$B$13="","",'5. Kl.'!$B$13)&amp;IF('5. Kl.'!$E$13="","",", "&amp;'5. Kl.'!$E$13)&amp;IF('5. Kl.'!$H$13="","",CONCATENATE(" (",'5. Kl.'!$H$12," ",'5. Kl.'!$H$13&amp;")"))</f>
        <v/>
      </c>
      <c r="BI56" s="207"/>
      <c r="BJ56"/>
      <c r="BV56" s="67">
        <v>1</v>
      </c>
    </row>
    <row r="57" spans="1:77" ht="15" customHeight="1">
      <c r="B57" s="141" t="str">
        <f>'6. Kl.'!E$4</f>
        <v>Austragungsort</v>
      </c>
      <c r="C57" s="142" t="str">
        <f>IF('5. Kl.'!$B$4="","",'5. Kl.'!$B$4)</f>
        <v/>
      </c>
      <c r="D57" s="142"/>
      <c r="E57" s="142"/>
      <c r="F57" s="141"/>
      <c r="G57" s="141"/>
      <c r="H57" s="143" t="str">
        <f>'6. Kl.'!J$14</f>
        <v>PreisrichterIn 2</v>
      </c>
      <c r="I57" s="207" t="str">
        <f>IF('5. Kl.'!$B$14="","",'5. Kl.'!$B$14)&amp;IF('5. Kl.'!$E$14="","",", "&amp;'5. Kl.'!$E$14)&amp;IF('5. Kl.'!$H$14="","",CONCATENATE(" (",'5. Kl.'!$H$12," ",'5. Kl.'!$H$14&amp;")"))</f>
        <v/>
      </c>
      <c r="J57" s="207"/>
      <c r="K57" s="207"/>
      <c r="T57" s="142" t="str">
        <f>IF('5. Kl.'!$B$4="","",'5. Kl.'!$B$4)</f>
        <v/>
      </c>
      <c r="U57" s="142"/>
      <c r="V57" s="166"/>
      <c r="W57" s="166"/>
      <c r="Y57" s="143" t="str">
        <f>'6. Kl.'!$J$14</f>
        <v>PreisrichterIn 2</v>
      </c>
      <c r="Z57" s="207" t="str">
        <f>IF('5. Kl.'!$B$14="","",'5. Kl.'!$B$14)&amp;IF('5. Kl.'!$E$14="","",", "&amp;'5. Kl.'!$E$14)&amp;IF('5. Kl.'!$H$14="","",CONCATENATE(" (",'5. Kl.'!$H$12," ",'5. Kl.'!$H$14&amp;")"))</f>
        <v/>
      </c>
      <c r="AA57" s="207"/>
      <c r="AB57" s="207"/>
      <c r="AK57" s="142" t="str">
        <f>IF('5. Kl.'!$B$4="","",'5. Kl.'!$B$4)</f>
        <v/>
      </c>
      <c r="AL57" s="142"/>
      <c r="AM57" s="166"/>
      <c r="AN57" s="166"/>
      <c r="AP57" s="143" t="str">
        <f>'6. Kl.'!$J$14</f>
        <v>PreisrichterIn 2</v>
      </c>
      <c r="AQ57" s="207" t="str">
        <f>IF('5. Kl.'!$B$14="","",'5. Kl.'!$B$14)&amp;IF('5. Kl.'!$E$14="","",", "&amp;'5. Kl.'!$E$14)&amp;IF('5. Kl.'!$H$14="","",CONCATENATE(" (",'5. Kl.'!$H$12," ",'5. Kl.'!$H$14&amp;")"))</f>
        <v/>
      </c>
      <c r="AR57" s="207"/>
      <c r="AS57" s="207"/>
      <c r="BB57" s="142" t="str">
        <f>IF('5. Kl.'!$B$4="","",'5. Kl.'!$B$4)</f>
        <v/>
      </c>
      <c r="BC57" s="142"/>
      <c r="BD57" s="166"/>
      <c r="BE57" s="166"/>
      <c r="BG57" s="143" t="str">
        <f>'6. Kl.'!$J$14</f>
        <v>PreisrichterIn 2</v>
      </c>
      <c r="BH57" s="207" t="str">
        <f>IF('5. Kl.'!$B$14="","",'5. Kl.'!$B$14)&amp;IF('5. Kl.'!$E$14="","",", "&amp;'5. Kl.'!$E$14)&amp;IF('5. Kl.'!$H$14="","",CONCATENATE(" (",'5. Kl.'!$H$12," ",'5. Kl.'!$H$14&amp;")"))</f>
        <v/>
      </c>
      <c r="BI57" s="207"/>
      <c r="BJ57"/>
      <c r="BV57" s="67">
        <v>1</v>
      </c>
      <c r="BW57" s="66"/>
      <c r="BX57" s="66"/>
      <c r="BY57" s="145"/>
    </row>
    <row r="58" spans="1:77" ht="15.75">
      <c r="B58" s="141" t="str">
        <f>'6. Kl.'!E$5</f>
        <v>Datum</v>
      </c>
      <c r="C58" s="421" t="str">
        <f>IF('5. Kl.'!$B$5="","",'5. Kl.'!$B$5)</f>
        <v/>
      </c>
      <c r="D58" s="413"/>
      <c r="E58" s="142"/>
      <c r="F58" s="141"/>
      <c r="G58" s="141"/>
      <c r="H58" s="143" t="str">
        <f>'6. Kl.'!J$15</f>
        <v>PreisrichterIn 3</v>
      </c>
      <c r="I58" s="207" t="str">
        <f>IF('5. Kl.'!$B$15="","",'5. Kl.'!$B$15)&amp;IF('5. Kl.'!$E$15="","",", "&amp;'5. Kl.'!$E$15)&amp;IF('5. Kl.'!$H$15="","",CONCATENATE(" (",'5. Kl.'!$H$12," ",'5. Kl.'!$H$15&amp;")"))</f>
        <v/>
      </c>
      <c r="J58" s="207"/>
      <c r="K58" s="207"/>
      <c r="T58" s="412" t="str">
        <f>IF('5. Kl.'!$B$5="","",'5. Kl.'!$B$5)</f>
        <v/>
      </c>
      <c r="U58" s="413"/>
      <c r="V58" s="166"/>
      <c r="W58" s="166"/>
      <c r="Y58" s="143" t="str">
        <f>'6. Kl.'!$J$15</f>
        <v>PreisrichterIn 3</v>
      </c>
      <c r="Z58" s="207" t="str">
        <f>IF('5. Kl.'!$B$15="","",'5. Kl.'!$B$15)&amp;IF('5. Kl.'!$E$15="","",", "&amp;'5. Kl.'!$E$15)&amp;IF('5. Kl.'!$H$15="","",CONCATENATE(" (",'5. Kl.'!$H$12," ",'5. Kl.'!$H$15&amp;")"))</f>
        <v/>
      </c>
      <c r="AA58" s="207"/>
      <c r="AB58" s="207"/>
      <c r="AK58" s="412" t="str">
        <f>IF('5. Kl.'!$B$5="","",'5. Kl.'!$B$5)</f>
        <v/>
      </c>
      <c r="AL58" s="413"/>
      <c r="AM58" s="166"/>
      <c r="AN58" s="166"/>
      <c r="AP58" s="143" t="str">
        <f>'6. Kl.'!$J$15</f>
        <v>PreisrichterIn 3</v>
      </c>
      <c r="AQ58" s="207" t="str">
        <f>IF('5. Kl.'!$B$15="","",'5. Kl.'!$B$15)&amp;IF('5. Kl.'!$E$15="","",", "&amp;'5. Kl.'!$E$15)&amp;IF('5. Kl.'!$H$15="","",CONCATENATE(" (",'5. Kl.'!$H$12," ",'5. Kl.'!$H$15&amp;")"))</f>
        <v/>
      </c>
      <c r="AR58" s="207"/>
      <c r="AS58" s="207"/>
      <c r="BB58" s="412" t="str">
        <f>IF('5. Kl.'!$B$5="","",'5. Kl.'!$B$5)</f>
        <v/>
      </c>
      <c r="BC58" s="413"/>
      <c r="BD58" s="166"/>
      <c r="BE58" s="166"/>
      <c r="BG58" s="143" t="str">
        <f>'6. Kl.'!$J$15</f>
        <v>PreisrichterIn 3</v>
      </c>
      <c r="BH58" s="207" t="str">
        <f>IF('5. Kl.'!$B$15="","",'5. Kl.'!$B$15)&amp;IF('5. Kl.'!$E$15="","",", "&amp;'5. Kl.'!$E$15)&amp;IF('5. Kl.'!$H$15="","",CONCATENATE(" (",'5. Kl.'!$H$12," ",'5. Kl.'!$H$15&amp;")"))</f>
        <v/>
      </c>
      <c r="BI58" s="207"/>
      <c r="BJ58"/>
      <c r="BV58" s="67">
        <v>1</v>
      </c>
      <c r="BX58" s="66"/>
      <c r="BY58" s="145"/>
    </row>
    <row r="59" spans="1:77" ht="15.75">
      <c r="B59" s="141" t="str">
        <f>'6. Kl.'!E$6</f>
        <v>Testklasse</v>
      </c>
      <c r="C59" s="142">
        <f>IF('5. Kl.'!$B$6="","",'5. Kl.'!$B$6)</f>
        <v>5</v>
      </c>
      <c r="D59" s="142"/>
      <c r="E59" s="142"/>
      <c r="F59" s="141"/>
      <c r="G59" s="141"/>
      <c r="H59" s="143" t="str">
        <f>'6. Kl.'!J$16</f>
        <v>Verantwortliche/r der Tests</v>
      </c>
      <c r="I59" s="207" t="str">
        <f>IF('5. Kl.'!$B$16="","",'5. Kl.'!$B$16)&amp;IF('5. Kl.'!$E$16="","",", "&amp;'5. Kl.'!$E$16)&amp;IF('6. Kl.'!$H$16="","",CONCATENATE(" (",'5. Kl.'!$H$12," ",'5. Kl.'!$H$16&amp;")"))</f>
        <v/>
      </c>
      <c r="J59" s="207"/>
      <c r="K59" s="207"/>
      <c r="T59" s="142">
        <f>IF('5. Kl.'!$B$6="","",'5. Kl.'!$B$6)</f>
        <v>5</v>
      </c>
      <c r="U59" s="142"/>
      <c r="V59" s="166"/>
      <c r="W59" s="166"/>
      <c r="Y59" s="143" t="str">
        <f>'6. Kl.'!$J$16</f>
        <v>Verantwortliche/r der Tests</v>
      </c>
      <c r="Z59" s="207" t="str">
        <f>IF('5. Kl.'!$B$16="","",'5. Kl.'!$B$16)&amp;IF('5. Kl.'!$E$16="","",", "&amp;'5. Kl.'!$E$16)&amp;IF('6. Kl.'!$H$16="","",CONCATENATE(" (",'5. Kl.'!$H$12," ",'5. Kl.'!$H$16&amp;")"))</f>
        <v/>
      </c>
      <c r="AA59" s="207"/>
      <c r="AB59" s="207"/>
      <c r="AK59" s="142">
        <f>IF('5. Kl.'!$B$6="","",'5. Kl.'!$B$6)</f>
        <v>5</v>
      </c>
      <c r="AL59" s="142"/>
      <c r="AM59" s="166"/>
      <c r="AN59" s="166"/>
      <c r="AP59" s="143" t="str">
        <f>'6. Kl.'!$J$16</f>
        <v>Verantwortliche/r der Tests</v>
      </c>
      <c r="AQ59" s="207" t="str">
        <f>IF('5. Kl.'!$B$16="","",'5. Kl.'!$B$16)&amp;IF('5. Kl.'!$E$16="","",", "&amp;'5. Kl.'!$E$16)&amp;IF('6. Kl.'!$H$16="","",CONCATENATE(" (",'5. Kl.'!$H$12," ",'5. Kl.'!$H$16&amp;")"))</f>
        <v/>
      </c>
      <c r="AR59" s="207"/>
      <c r="AS59" s="207"/>
      <c r="BB59" s="142">
        <f>IF('5. Kl.'!$B$6="","",'5. Kl.'!$B$6)</f>
        <v>5</v>
      </c>
      <c r="BC59" s="142"/>
      <c r="BD59" s="166"/>
      <c r="BE59" s="166"/>
      <c r="BG59" s="143" t="str">
        <f>'6. Kl.'!$J$16</f>
        <v>Verantwortliche/r der Tests</v>
      </c>
      <c r="BH59" s="207" t="str">
        <f>IF('5. Kl.'!$B$16="","",'5. Kl.'!$B$16)&amp;IF('5. Kl.'!$E$16="","",", "&amp;'5. Kl.'!$E$16)&amp;IF('6. Kl.'!$H$16="","",CONCATENATE(" (",'5. Kl.'!$H$12," ",'5. Kl.'!$H$16&amp;")"))</f>
        <v/>
      </c>
      <c r="BI59" s="207"/>
      <c r="BJ59"/>
      <c r="BV59" s="67">
        <v>1</v>
      </c>
      <c r="BX59" s="66"/>
      <c r="BY59" s="145"/>
    </row>
    <row r="60" spans="1:77" ht="15" customHeight="1">
      <c r="B60" s="141" t="str">
        <f>'6. Kl.'!E$7</f>
        <v>Benötigte Punktzahl</v>
      </c>
      <c r="C60" s="142">
        <f>IF('5. Kl.'!$B$7="","",'5. Kl.'!$B$7)</f>
        <v>7.6</v>
      </c>
      <c r="D60" s="142"/>
      <c r="E60" s="142"/>
      <c r="F60" s="141"/>
      <c r="G60" s="141"/>
      <c r="H60" s="143"/>
      <c r="I60" s="143"/>
      <c r="J60" s="143"/>
      <c r="K60" s="143"/>
      <c r="T60" s="142">
        <f>IF('5. Kl.'!$B$7="","",'5. Kl.'!$B$7)</f>
        <v>7.6</v>
      </c>
      <c r="U60" s="142"/>
      <c r="V60" s="166"/>
      <c r="W60" s="166"/>
      <c r="AK60" s="142">
        <f>IF('5. Kl.'!$B$7="","",'5. Kl.'!$B$7)</f>
        <v>7.6</v>
      </c>
      <c r="AL60" s="142"/>
      <c r="AM60" s="166"/>
      <c r="AN60" s="166"/>
      <c r="BB60" s="142">
        <f>IF('5. Kl.'!$B$7="","",'5. Kl.'!$B$7)</f>
        <v>7.6</v>
      </c>
      <c r="BC60" s="142"/>
      <c r="BD60" s="166"/>
      <c r="BE60" s="166"/>
      <c r="BV60" s="67">
        <v>1</v>
      </c>
      <c r="BX60" s="66"/>
      <c r="BY60" s="145"/>
    </row>
    <row r="61" spans="1:77" ht="15" customHeight="1" collapsed="1">
      <c r="B61" s="138"/>
      <c r="C61" s="138"/>
      <c r="D61" s="138"/>
      <c r="E61" s="141"/>
      <c r="F61" s="141"/>
      <c r="G61" s="141"/>
      <c r="H61" s="143"/>
      <c r="I61" s="143"/>
      <c r="J61" s="143"/>
      <c r="R61" s="185" t="s">
        <v>86</v>
      </c>
      <c r="S61" s="185"/>
      <c r="T61" s="138"/>
      <c r="U61" s="138"/>
      <c r="AI61" s="185" t="s">
        <v>86</v>
      </c>
      <c r="AJ61" s="185"/>
      <c r="AK61" s="138"/>
      <c r="AL61" s="138"/>
      <c r="AZ61" s="199" t="s">
        <v>86</v>
      </c>
      <c r="BB61" s="138"/>
      <c r="BC61" s="138"/>
      <c r="BQ61" s="185" t="s">
        <v>86</v>
      </c>
      <c r="BR61" s="185"/>
      <c r="BV61" s="67">
        <v>1</v>
      </c>
      <c r="BX61" s="66"/>
      <c r="BY61" s="145"/>
    </row>
    <row r="62" spans="1:77" s="64" customFormat="1" ht="15" hidden="1" customHeight="1" outlineLevel="1">
      <c r="A62" s="72"/>
      <c r="B62" s="69" t="s">
        <v>112</v>
      </c>
      <c r="C62" s="69"/>
      <c r="D62" s="69" t="s">
        <v>114</v>
      </c>
      <c r="E62" s="69" t="s">
        <v>246</v>
      </c>
      <c r="F62" s="69"/>
      <c r="G62" s="69"/>
      <c r="H62" s="69" t="s">
        <v>283</v>
      </c>
      <c r="I62" s="69"/>
      <c r="J62" s="69"/>
      <c r="K62" s="69" t="s">
        <v>281</v>
      </c>
      <c r="L62" s="69"/>
      <c r="M62" s="69"/>
      <c r="N62" s="69" t="s">
        <v>279</v>
      </c>
      <c r="O62" s="69"/>
      <c r="P62" s="69"/>
      <c r="Q62" s="69" t="s">
        <v>277</v>
      </c>
      <c r="R62" s="69"/>
      <c r="S62" s="69"/>
      <c r="T62" s="69"/>
      <c r="U62" s="69"/>
      <c r="V62" s="69" t="s">
        <v>275</v>
      </c>
      <c r="W62" s="69"/>
      <c r="X62" s="69"/>
      <c r="Y62" s="69" t="s">
        <v>273</v>
      </c>
      <c r="Z62" s="69"/>
      <c r="AA62" s="69"/>
      <c r="AB62" s="69" t="s">
        <v>271</v>
      </c>
      <c r="AC62" s="69"/>
      <c r="AD62" s="69"/>
      <c r="AE62" s="69" t="s">
        <v>269</v>
      </c>
      <c r="AF62" s="69"/>
      <c r="AG62" s="69"/>
      <c r="AH62" s="69" t="s">
        <v>267</v>
      </c>
      <c r="AI62" s="69"/>
      <c r="AJ62" s="69"/>
      <c r="AM62" s="69" t="s">
        <v>265</v>
      </c>
      <c r="AN62" s="69"/>
      <c r="AO62" s="69"/>
      <c r="AP62" s="69" t="s">
        <v>264</v>
      </c>
      <c r="AQ62" s="69"/>
      <c r="AR62" s="69"/>
      <c r="AS62" s="69" t="s">
        <v>261</v>
      </c>
      <c r="AT62" s="69"/>
      <c r="AU62" s="69"/>
      <c r="AV62" s="69" t="s">
        <v>260</v>
      </c>
      <c r="AW62" s="69"/>
      <c r="AX62" s="69"/>
      <c r="AY62" s="69" t="s">
        <v>257</v>
      </c>
      <c r="AZ62" s="69"/>
      <c r="BA62" s="69"/>
      <c r="BD62" s="69" t="s">
        <v>255</v>
      </c>
      <c r="BE62" s="69"/>
      <c r="BF62" s="69"/>
      <c r="BG62" s="69" t="s">
        <v>254</v>
      </c>
      <c r="BH62" s="69"/>
      <c r="BI62" s="69"/>
      <c r="BJ62" s="69" t="s">
        <v>252</v>
      </c>
      <c r="BK62" s="69"/>
      <c r="BL62" s="69"/>
      <c r="BM62" s="69" t="s">
        <v>250</v>
      </c>
      <c r="BN62" s="69"/>
      <c r="BO62" s="69"/>
      <c r="BP62" s="69" t="s">
        <v>248</v>
      </c>
      <c r="BQ62" s="103"/>
      <c r="BR62" s="103"/>
      <c r="BV62" s="67">
        <v>0</v>
      </c>
    </row>
    <row r="63" spans="1:77" s="64" customFormat="1" ht="15" hidden="1" customHeight="1" outlineLevel="1">
      <c r="A63" s="72"/>
      <c r="B63" s="69" t="s">
        <v>285</v>
      </c>
      <c r="C63" s="87"/>
      <c r="D63" s="213" t="s">
        <v>286</v>
      </c>
      <c r="E63" s="213" t="s">
        <v>247</v>
      </c>
      <c r="F63" s="87"/>
      <c r="G63" s="87"/>
      <c r="H63" s="213" t="s">
        <v>284</v>
      </c>
      <c r="I63" s="87"/>
      <c r="J63" s="87"/>
      <c r="K63" s="213" t="s">
        <v>282</v>
      </c>
      <c r="L63" s="87"/>
      <c r="M63" s="87"/>
      <c r="N63" s="213" t="s">
        <v>280</v>
      </c>
      <c r="O63" s="87"/>
      <c r="P63" s="87"/>
      <c r="Q63" s="213" t="s">
        <v>278</v>
      </c>
      <c r="R63" s="87"/>
      <c r="S63" s="87"/>
      <c r="V63" s="213" t="s">
        <v>276</v>
      </c>
      <c r="W63" s="87"/>
      <c r="X63" s="87"/>
      <c r="Y63" s="213" t="s">
        <v>274</v>
      </c>
      <c r="Z63" s="87"/>
      <c r="AA63" s="87"/>
      <c r="AB63" s="213" t="s">
        <v>272</v>
      </c>
      <c r="AC63" s="87"/>
      <c r="AD63" s="87"/>
      <c r="AE63" s="213" t="s">
        <v>270</v>
      </c>
      <c r="AF63" s="87"/>
      <c r="AG63" s="87"/>
      <c r="AH63" s="213" t="s">
        <v>268</v>
      </c>
      <c r="AI63" s="87"/>
      <c r="AJ63" s="87"/>
      <c r="AM63" s="213" t="s">
        <v>266</v>
      </c>
      <c r="AN63" s="87"/>
      <c r="AO63" s="87"/>
      <c r="AP63" s="213" t="s">
        <v>263</v>
      </c>
      <c r="AQ63" s="87"/>
      <c r="AR63" s="87"/>
      <c r="AS63" s="213" t="s">
        <v>262</v>
      </c>
      <c r="AT63" s="87"/>
      <c r="AU63" s="87"/>
      <c r="AV63" s="213" t="s">
        <v>259</v>
      </c>
      <c r="AW63" s="87"/>
      <c r="AX63" s="87"/>
      <c r="AY63" s="213" t="s">
        <v>258</v>
      </c>
      <c r="AZ63" s="87"/>
      <c r="BA63" s="87"/>
      <c r="BD63" s="213" t="s">
        <v>256</v>
      </c>
      <c r="BE63" s="87"/>
      <c r="BF63" s="87"/>
      <c r="BG63" s="213" t="s">
        <v>296</v>
      </c>
      <c r="BH63" s="87"/>
      <c r="BI63" s="87"/>
      <c r="BJ63" s="213" t="s">
        <v>253</v>
      </c>
      <c r="BK63" s="87"/>
      <c r="BL63" s="87"/>
      <c r="BM63" s="213" t="s">
        <v>251</v>
      </c>
      <c r="BN63" s="87"/>
      <c r="BO63" s="87"/>
      <c r="BP63" s="213" t="s">
        <v>249</v>
      </c>
      <c r="BQ63" s="123"/>
      <c r="BR63" s="123"/>
      <c r="BV63" s="67">
        <v>0</v>
      </c>
    </row>
    <row r="64" spans="1:77" ht="15" customHeight="1">
      <c r="E64" s="183" t="str">
        <f>IF('6. Kl.'!$B$2='6. Kl.'!$L$1,'5. Kl. Judge Sheet'!E62,'5. Kl. Judge Sheet'!E63)</f>
        <v>TN1</v>
      </c>
      <c r="F64" s="183"/>
      <c r="G64" s="183"/>
      <c r="H64" s="183" t="str">
        <f>IF('6. Kl.'!$B$2='6. Kl.'!$L$1,'5. Kl. Judge Sheet'!H62,'5. Kl. Judge Sheet'!H63)</f>
        <v>TN2</v>
      </c>
      <c r="I64" s="183"/>
      <c r="J64" s="183"/>
      <c r="K64" s="183" t="str">
        <f>IF('6. Kl.'!$B$2='6. Kl.'!$L$1,'5. Kl. Judge Sheet'!K62,'5. Kl. Judge Sheet'!K63)</f>
        <v>TN3</v>
      </c>
      <c r="L64" s="183"/>
      <c r="M64" s="183"/>
      <c r="N64" s="183" t="str">
        <f>IF('6. Kl.'!$B$2='6. Kl.'!$L$1,'5. Kl. Judge Sheet'!N62,'5. Kl. Judge Sheet'!N63)</f>
        <v>TN4</v>
      </c>
      <c r="O64" s="183"/>
      <c r="P64" s="183"/>
      <c r="Q64" s="183" t="str">
        <f>IF('6. Kl.'!$B$2='6. Kl.'!$L$1,'5. Kl. Judge Sheet'!Q62,'5. Kl. Judge Sheet'!Q63)</f>
        <v>TN5</v>
      </c>
      <c r="R64" s="183"/>
      <c r="S64" s="183"/>
      <c r="V64" s="183" t="str">
        <f>IF('6. Kl.'!$B$2='6. Kl.'!$L$1,'5. Kl. Judge Sheet'!V62,'5. Kl. Judge Sheet'!V63)</f>
        <v>TN6</v>
      </c>
      <c r="W64" s="183"/>
      <c r="X64" s="183"/>
      <c r="Y64" s="183" t="str">
        <f>IF('6. Kl.'!$B$2='6. Kl.'!$L$1,'5. Kl. Judge Sheet'!Y62,'5. Kl. Judge Sheet'!Y63)</f>
        <v>TN7</v>
      </c>
      <c r="Z64" s="183"/>
      <c r="AA64" s="183"/>
      <c r="AB64" s="183" t="str">
        <f>IF('6. Kl.'!$B$2='6. Kl.'!$L$1,'5. Kl. Judge Sheet'!AB62,'5. Kl. Judge Sheet'!AB63)</f>
        <v>TN8</v>
      </c>
      <c r="AC64" s="183"/>
      <c r="AD64" s="183"/>
      <c r="AE64" s="183" t="str">
        <f>IF('6. Kl.'!$B$2='6. Kl.'!$L$1,'5. Kl. Judge Sheet'!AE62,'5. Kl. Judge Sheet'!AE63)</f>
        <v>TN9</v>
      </c>
      <c r="AF64" s="183"/>
      <c r="AG64" s="183"/>
      <c r="AH64" s="183" t="str">
        <f>IF('6. Kl.'!$B$2='6. Kl.'!$L$1,'5. Kl. Judge Sheet'!AH62,'5. Kl. Judge Sheet'!AH63)</f>
        <v>TN10</v>
      </c>
      <c r="AI64" s="183"/>
      <c r="AJ64" s="183"/>
      <c r="AM64" s="183" t="str">
        <f>IF('6. Kl.'!$B$2='6. Kl.'!$L$1,'5. Kl. Judge Sheet'!AM62,'5. Kl. Judge Sheet'!AM63)</f>
        <v>TN11</v>
      </c>
      <c r="AN64" s="183"/>
      <c r="AO64" s="183"/>
      <c r="AP64" s="183" t="str">
        <f>IF('6. Kl.'!$B$2='6. Kl.'!$L$1,'5. Kl. Judge Sheet'!AP62,'5. Kl. Judge Sheet'!AP63)</f>
        <v>TN12</v>
      </c>
      <c r="AQ64" s="183"/>
      <c r="AR64" s="183"/>
      <c r="AS64" s="183" t="str">
        <f>IF('6. Kl.'!$B$2='6. Kl.'!$L$1,'5. Kl. Judge Sheet'!AS62,'5. Kl. Judge Sheet'!AS63)</f>
        <v>TN13</v>
      </c>
      <c r="AT64" s="183"/>
      <c r="AU64" s="183"/>
      <c r="AV64" s="183" t="str">
        <f>IF('6. Kl.'!$B$2='6. Kl.'!$L$1,'5. Kl. Judge Sheet'!AV62,'5. Kl. Judge Sheet'!AV63)</f>
        <v>TN14</v>
      </c>
      <c r="AW64" s="183"/>
      <c r="AX64" s="183"/>
      <c r="AY64" s="183" t="str">
        <f>IF('6. Kl.'!$B$2='6. Kl.'!$L$1,'5. Kl. Judge Sheet'!AY62,'5. Kl. Judge Sheet'!AY63)</f>
        <v>TN15</v>
      </c>
      <c r="AZ64" s="183"/>
      <c r="BA64" s="183"/>
      <c r="BD64" s="183" t="str">
        <f>IF('6. Kl.'!$B$2='6. Kl.'!$L$1,'5. Kl. Judge Sheet'!BD62,'5. Kl. Judge Sheet'!BD63)</f>
        <v>TN16</v>
      </c>
      <c r="BE64" s="183"/>
      <c r="BF64" s="183"/>
      <c r="BG64" s="183" t="str">
        <f>IF('6. Kl.'!$B$2='6. Kl.'!$L$1,'5. Kl. Judge Sheet'!BG62,'5. Kl. Judge Sheet'!BG63)</f>
        <v>TN17</v>
      </c>
      <c r="BH64" s="183"/>
      <c r="BI64" s="183"/>
      <c r="BJ64" s="183" t="str">
        <f>IF('6. Kl.'!$B$2='6. Kl.'!$L$1,'5. Kl. Judge Sheet'!BJ62,'5. Kl. Judge Sheet'!BJ63)</f>
        <v>TN18</v>
      </c>
      <c r="BK64" s="183"/>
      <c r="BL64" s="183"/>
      <c r="BM64" s="183" t="str">
        <f>IF('6. Kl.'!$B$2='6. Kl.'!$L$1,'5. Kl. Judge Sheet'!BM62,'5. Kl. Judge Sheet'!BM63)</f>
        <v>TN19</v>
      </c>
      <c r="BN64" s="183"/>
      <c r="BO64" s="183"/>
      <c r="BP64" s="183" t="str">
        <f>IF('6. Kl.'!$B$2='6. Kl.'!$L$1,'5. Kl. Judge Sheet'!BP62,'5. Kl. Judge Sheet'!BP63)</f>
        <v>TN20</v>
      </c>
      <c r="BQ64" s="183"/>
      <c r="BR64" s="183"/>
      <c r="BV64" s="67">
        <v>1</v>
      </c>
    </row>
    <row r="65" spans="2:74" ht="21" customHeight="1">
      <c r="B65" s="167"/>
      <c r="C65" s="200" t="str">
        <f>'6. Kl.'!B$22</f>
        <v>Name</v>
      </c>
      <c r="D65" s="187"/>
      <c r="E65" s="201" t="str">
        <f ca="1">IF('5. Kl.'!$B$23="","",'5. Kl.'!$B$23)</f>
        <v xml:space="preserve"> </v>
      </c>
      <c r="F65" s="201"/>
      <c r="G65" s="202"/>
      <c r="H65" s="190" t="str">
        <f ca="1">IF('5. Kl.'!$B$24="","",'5. Kl.'!$B$24)</f>
        <v xml:space="preserve"> </v>
      </c>
      <c r="I65" s="191"/>
      <c r="J65" s="192"/>
      <c r="K65" s="190" t="str">
        <f ca="1">IF('5. Kl.'!$B$25="","",'5. Kl.'!$B$25)</f>
        <v xml:space="preserve"> </v>
      </c>
      <c r="L65" s="191"/>
      <c r="M65" s="192"/>
      <c r="N65" s="190" t="str">
        <f ca="1">IF('5. Kl.'!$B$26="","",'5. Kl.'!$B$26)</f>
        <v xml:space="preserve"> </v>
      </c>
      <c r="O65" s="191"/>
      <c r="P65" s="192"/>
      <c r="Q65" s="190" t="str">
        <f ca="1">IF('5. Kl.'!$B$27="","",'5. Kl.'!$B$27)</f>
        <v xml:space="preserve"> </v>
      </c>
      <c r="R65" s="191"/>
      <c r="S65" s="192"/>
      <c r="T65" s="186" t="str">
        <f>C65</f>
        <v>Name</v>
      </c>
      <c r="U65" s="187"/>
      <c r="V65" s="190" t="str">
        <f ca="1">IF('5. Kl.'!$B$28="","",'5. Kl.'!$B$28)</f>
        <v xml:space="preserve"> </v>
      </c>
      <c r="W65" s="191"/>
      <c r="X65" s="192"/>
      <c r="Y65" s="190" t="str">
        <f ca="1">IF('5. Kl.'!$B$29="","",'5. Kl.'!$B$29)</f>
        <v xml:space="preserve"> </v>
      </c>
      <c r="Z65" s="191"/>
      <c r="AA65" s="192"/>
      <c r="AB65" s="190" t="str">
        <f ca="1">IF('5. Kl.'!$B$30="","",'5. Kl.'!$B$30)</f>
        <v xml:space="preserve"> </v>
      </c>
      <c r="AC65" s="191"/>
      <c r="AD65" s="192"/>
      <c r="AE65" s="190" t="str">
        <f ca="1">IF('5. Kl.'!$B$31="","",'5. Kl.'!$B$31)</f>
        <v xml:space="preserve"> </v>
      </c>
      <c r="AF65" s="191"/>
      <c r="AG65" s="192"/>
      <c r="AH65" s="190" t="str">
        <f ca="1">IF('5. Kl.'!$B$32="","",'5. Kl.'!$B$32)</f>
        <v xml:space="preserve"> </v>
      </c>
      <c r="AI65" s="191"/>
      <c r="AJ65" s="192"/>
      <c r="AK65" s="186" t="str">
        <f>C65</f>
        <v>Name</v>
      </c>
      <c r="AL65" s="187"/>
      <c r="AM65" s="190" t="str">
        <f ca="1">IF('5. Kl.'!$B$33="","",'5. Kl.'!$B$33)</f>
        <v xml:space="preserve"> </v>
      </c>
      <c r="AN65" s="191"/>
      <c r="AO65" s="192"/>
      <c r="AP65" s="190" t="str">
        <f ca="1">IF('5. Kl.'!$B$34="","",'5. Kl.'!$B$34)</f>
        <v xml:space="preserve"> </v>
      </c>
      <c r="AQ65" s="191"/>
      <c r="AR65" s="192"/>
      <c r="AS65" s="190" t="str">
        <f ca="1">IF('5. Kl.'!$B$35="","",'5. Kl.'!$B$35)</f>
        <v xml:space="preserve"> </v>
      </c>
      <c r="AT65" s="191"/>
      <c r="AU65" s="192"/>
      <c r="AV65" s="190" t="str">
        <f ca="1">IF('5. Kl.'!$B$36="","",'5. Kl.'!$B$36)</f>
        <v xml:space="preserve"> </v>
      </c>
      <c r="AW65" s="191"/>
      <c r="AX65" s="192"/>
      <c r="AY65" s="190" t="str">
        <f ca="1">IF('5. Kl.'!$B$37="","",'5. Kl.'!$B$37)</f>
        <v xml:space="preserve"> </v>
      </c>
      <c r="AZ65" s="191"/>
      <c r="BA65" s="192"/>
      <c r="BB65" s="186" t="str">
        <f>C65</f>
        <v>Name</v>
      </c>
      <c r="BC65" s="187"/>
      <c r="BD65" s="190" t="str">
        <f ca="1">IF('5. Kl.'!$B$38="","",'5. Kl.'!$B$38)</f>
        <v xml:space="preserve"> </v>
      </c>
      <c r="BE65" s="191"/>
      <c r="BF65" s="192"/>
      <c r="BG65" s="190" t="str">
        <f ca="1">IF('5. Kl.'!$B$39="","",'5. Kl.'!$B$39)</f>
        <v xml:space="preserve"> </v>
      </c>
      <c r="BH65" s="191"/>
      <c r="BI65" s="192"/>
      <c r="BJ65" s="190" t="str">
        <f ca="1">IF('5. Kl.'!$B$40="","",'5. Kl.'!$B$40)</f>
        <v xml:space="preserve"> </v>
      </c>
      <c r="BK65" s="191"/>
      <c r="BL65" s="192"/>
      <c r="BM65" s="190" t="str">
        <f ca="1">IF('5. Kl.'!$B$41="","",'5. Kl.'!$B$41)</f>
        <v xml:space="preserve"> </v>
      </c>
      <c r="BN65" s="191"/>
      <c r="BO65" s="192"/>
      <c r="BP65" s="190" t="str">
        <f ca="1">IF('5. Kl.'!$B$42="","",'5. Kl.'!$B$42)</f>
        <v xml:space="preserve"> </v>
      </c>
      <c r="BQ65" s="191"/>
      <c r="BR65" s="192"/>
      <c r="BV65" s="67">
        <f>IF(LEN(B65)&gt;1,1,0)</f>
        <v>0</v>
      </c>
    </row>
    <row r="66" spans="2:74" ht="25.5" customHeight="1">
      <c r="B66" s="146"/>
      <c r="C66" s="188" t="str">
        <f>'6. Kl.'!E$12</f>
        <v>Klub</v>
      </c>
      <c r="D66" s="189"/>
      <c r="E66" s="208" t="str">
        <f ca="1">IF('5. Kl.'!$E$23="","",'5. Kl.'!$E$23) &amp; IF('5. Kl.'!$H$23="",""," / " &amp; '5. Kl.'!$H$23)</f>
        <v xml:space="preserve"> / 0</v>
      </c>
      <c r="F66" s="209"/>
      <c r="G66" s="210"/>
      <c r="H66" s="193" t="str">
        <f ca="1">IF('5. Kl.'!$E$24="","",'5. Kl.'!$E$24) &amp; IF('5. Kl.'!$H$24="",""," / " &amp; '5. Kl.'!$H$24)</f>
        <v/>
      </c>
      <c r="I66" s="194"/>
      <c r="J66" s="195"/>
      <c r="K66" s="193" t="str">
        <f ca="1">IF('5. Kl.'!$E$25="","",'5. Kl.'!$E$25) &amp; IF('5. Kl.'!$H$25="",""," / " &amp; '5. Kl.'!$H$25)</f>
        <v/>
      </c>
      <c r="L66" s="194"/>
      <c r="M66" s="195"/>
      <c r="N66" s="193" t="str">
        <f ca="1">IF('5. Kl.'!$E$26="","",'5. Kl.'!$E$26) &amp; IF('5. Kl.'!$H$26="",""," / " &amp; '5. Kl.'!$H$26)</f>
        <v/>
      </c>
      <c r="O66" s="194"/>
      <c r="P66" s="195"/>
      <c r="Q66" s="193" t="str">
        <f ca="1">IF('5. Kl.'!$E$27="","",'5. Kl.'!$E$27) &amp; IF('5. Kl.'!$H$27="",""," / " &amp; '5. Kl.'!$H$27)</f>
        <v/>
      </c>
      <c r="R66" s="194"/>
      <c r="S66" s="195"/>
      <c r="T66" s="188" t="str">
        <f>C66</f>
        <v>Klub</v>
      </c>
      <c r="U66" s="189"/>
      <c r="V66" s="193" t="str">
        <f ca="1">IF('5. Kl.'!$E$28="","",'5. Kl.'!$E$28) &amp; IF('5. Kl.'!$H$28="",""," / " &amp; '5. Kl.'!$H$28)</f>
        <v/>
      </c>
      <c r="W66" s="194"/>
      <c r="X66" s="195"/>
      <c r="Y66" s="193" t="str">
        <f ca="1">IF('5. Kl.'!$E$29="","",'5. Kl.'!$E$29) &amp; IF('5. Kl.'!$H$29="",""," / " &amp; '5. Kl.'!$H$29)</f>
        <v/>
      </c>
      <c r="Z66" s="194"/>
      <c r="AA66" s="195"/>
      <c r="AB66" s="193" t="str">
        <f ca="1">IF('5. Kl.'!$E$30="","",'5. Kl.'!$E$30) &amp; IF('5. Kl.'!$H$30="",""," / " &amp; '5. Kl.'!$H$30)</f>
        <v/>
      </c>
      <c r="AC66" s="194"/>
      <c r="AD66" s="195"/>
      <c r="AE66" s="193" t="str">
        <f ca="1">IF('5. Kl.'!$E$31="","",'5. Kl.'!$E$31) &amp; IF('5. Kl.'!$H$31="",""," / " &amp; '5. Kl.'!$H$31)</f>
        <v/>
      </c>
      <c r="AF66" s="194"/>
      <c r="AG66" s="195"/>
      <c r="AH66" s="193" t="str">
        <f ca="1">IF('5. Kl.'!$E$32="","",'5. Kl.'!$E$32) &amp; IF('5. Kl.'!$H$32="",""," / " &amp; '5. Kl.'!$H$32)</f>
        <v/>
      </c>
      <c r="AI66" s="194"/>
      <c r="AJ66" s="195"/>
      <c r="AK66" s="188" t="str">
        <f>C66</f>
        <v>Klub</v>
      </c>
      <c r="AL66" s="189"/>
      <c r="AM66" s="193" t="str">
        <f ca="1">IF('5. Kl.'!$E$33="","",'5. Kl.'!$E$33) &amp; IF('5. Kl.'!$H$33="",""," / " &amp; '5. Kl.'!$H$33)</f>
        <v/>
      </c>
      <c r="AN66" s="194"/>
      <c r="AO66" s="195"/>
      <c r="AP66" s="193" t="str">
        <f ca="1">IF('5. Kl.'!$E$34="","",'5. Kl.'!$E$34) &amp; IF('5. Kl.'!$H$34="",""," / " &amp; '5. Kl.'!$H$34)</f>
        <v/>
      </c>
      <c r="AQ66" s="194"/>
      <c r="AR66" s="195"/>
      <c r="AS66" s="193" t="str">
        <f ca="1">IF('5. Kl.'!$E$35="","",'5. Kl.'!$E$35) &amp; IF('5. Kl.'!$H$35="",""," / " &amp; '5. Kl.'!$H$35)</f>
        <v/>
      </c>
      <c r="AT66" s="194"/>
      <c r="AU66" s="195"/>
      <c r="AV66" s="193" t="str">
        <f ca="1">IF('5. Kl.'!$E$36="","",'5. Kl.'!$E$36) &amp; IF('5. Kl.'!$H$36="",""," / " &amp; '5. Kl.'!$H$36)</f>
        <v/>
      </c>
      <c r="AW66" s="194"/>
      <c r="AX66" s="195"/>
      <c r="AY66" s="193" t="str">
        <f ca="1">IF('5. Kl.'!$E$37="","",'5. Kl.'!$E$37) &amp; IF('5. Kl.'!$H$37="",""," / " &amp; '5. Kl.'!$H$37)</f>
        <v/>
      </c>
      <c r="AZ66" s="194"/>
      <c r="BA66" s="195"/>
      <c r="BB66" s="188" t="str">
        <f>C66</f>
        <v>Klub</v>
      </c>
      <c r="BC66" s="189"/>
      <c r="BD66" s="193" t="str">
        <f ca="1">IF('5. Kl.'!$E$38="","",'5. Kl.'!$E$38) &amp; IF('5. Kl.'!$H$38="",""," / " &amp; '5. Kl.'!$H$38)</f>
        <v/>
      </c>
      <c r="BE66" s="194"/>
      <c r="BF66" s="195"/>
      <c r="BG66" s="193" t="str">
        <f ca="1">IF('5. Kl.'!$E$39="","",'5. Kl.'!$E$39) &amp; IF('5. Kl.'!$H$39="",""," / " &amp; '5. Kl.'!$H$39)</f>
        <v/>
      </c>
      <c r="BH66" s="194"/>
      <c r="BI66" s="195"/>
      <c r="BJ66" s="193" t="str">
        <f ca="1">IF('5. Kl.'!$E$40="","",'5. Kl.'!$E$40) &amp; IF('5. Kl.'!$H$40="",""," / " &amp; '5. Kl.'!$H$40)</f>
        <v/>
      </c>
      <c r="BK66" s="194"/>
      <c r="BL66" s="195"/>
      <c r="BM66" s="193" t="str">
        <f ca="1">IF('5. Kl.'!$E$41="","",'5. Kl.'!$E$41) &amp; IF('5. Kl.'!$H$41="",""," / " &amp; '5. Kl.'!$H$41)</f>
        <v/>
      </c>
      <c r="BN66" s="194"/>
      <c r="BO66" s="195"/>
      <c r="BP66" s="193" t="str">
        <f ca="1">IF('5. Kl.'!$E$42="","",'5. Kl.'!$E$42) &amp; IF('5. Kl.'!$H$42="",""," / " &amp; '5. Kl.'!$H$42)</f>
        <v/>
      </c>
      <c r="BQ66" s="194"/>
      <c r="BR66" s="195"/>
      <c r="BV66" s="67">
        <v>1</v>
      </c>
    </row>
    <row r="67" spans="2:74" ht="32.1" customHeight="1">
      <c r="B67" s="147" t="str">
        <f>'5. Kl.'!B$45</f>
        <v>Elemente</v>
      </c>
      <c r="C67" s="148" t="s">
        <v>115</v>
      </c>
      <c r="D67" s="149"/>
      <c r="E67" s="214" t="str">
        <f>IF('6. Kl.'!$B$2='6. Kl.'!$L$1,'5. Kl. Judge Sheet'!$B$9,'5. Kl. Judge Sheet'!$B$10)</f>
        <v>Bemerkungen</v>
      </c>
      <c r="F67" s="150" t="s">
        <v>113</v>
      </c>
      <c r="G67" s="214" t="str">
        <f>IF('6. Kl.'!$B$2='6. Kl.'!$L$1,'5. Kl. Judge Sheet'!$D$9,'5. Kl. Judge Sheet'!$D$10)</f>
        <v>Wert</v>
      </c>
      <c r="H67" s="214" t="str">
        <f>IF('6. Kl.'!$B$2='6. Kl.'!$L$1,'5. Kl. Judge Sheet'!$B$9,'5. Kl. Judge Sheet'!$B$10)</f>
        <v>Bemerkungen</v>
      </c>
      <c r="I67" s="150" t="s">
        <v>113</v>
      </c>
      <c r="J67" s="214" t="str">
        <f>IF('6. Kl.'!$B$2='6. Kl.'!$L$1,'5. Kl. Judge Sheet'!$D$9,'5. Kl. Judge Sheet'!$D$10)</f>
        <v>Wert</v>
      </c>
      <c r="K67" s="214" t="str">
        <f>IF('6. Kl.'!$B$2='6. Kl.'!$L$1,'5. Kl. Judge Sheet'!$B$9,'5. Kl. Judge Sheet'!$B$10)</f>
        <v>Bemerkungen</v>
      </c>
      <c r="L67" s="150" t="s">
        <v>113</v>
      </c>
      <c r="M67" s="214" t="str">
        <f>IF('6. Kl.'!$B$2='6. Kl.'!$L$1,'5. Kl. Judge Sheet'!$D$9,'5. Kl. Judge Sheet'!$D$10)</f>
        <v>Wert</v>
      </c>
      <c r="N67" s="214" t="str">
        <f>IF('6. Kl.'!$B$2='6. Kl.'!$L$1,'5. Kl. Judge Sheet'!$B$9,'5. Kl. Judge Sheet'!$B$10)</f>
        <v>Bemerkungen</v>
      </c>
      <c r="O67" s="150" t="s">
        <v>113</v>
      </c>
      <c r="P67" s="214" t="str">
        <f>IF('6. Kl.'!$B$2='6. Kl.'!$L$1,'5. Kl. Judge Sheet'!$D$9,'5. Kl. Judge Sheet'!$D$10)</f>
        <v>Wert</v>
      </c>
      <c r="Q67" s="214" t="str">
        <f>IF('6. Kl.'!$B$2='6. Kl.'!$L$1,'5. Kl. Judge Sheet'!$B$9,'5. Kl. Judge Sheet'!$B$10)</f>
        <v>Bemerkungen</v>
      </c>
      <c r="R67" s="150" t="s">
        <v>113</v>
      </c>
      <c r="S67" s="214" t="str">
        <f>IF('6. Kl.'!$B$2='6. Kl.'!$L$1,'5. Kl. Judge Sheet'!$D$9,'5. Kl. Judge Sheet'!$D$10)</f>
        <v>Wert</v>
      </c>
      <c r="T67" s="148" t="s">
        <v>115</v>
      </c>
      <c r="U67" s="149"/>
      <c r="V67" s="214" t="str">
        <f>IF('6. Kl.'!$B$2='6. Kl.'!$L$1,'5. Kl. Judge Sheet'!$B$9,'5. Kl. Judge Sheet'!$B$10)</f>
        <v>Bemerkungen</v>
      </c>
      <c r="W67" s="150" t="s">
        <v>113</v>
      </c>
      <c r="X67" s="214" t="str">
        <f>IF('6. Kl.'!$B$2='6. Kl.'!$L$1,'5. Kl. Judge Sheet'!$D$9,'5. Kl. Judge Sheet'!$D$10)</f>
        <v>Wert</v>
      </c>
      <c r="Y67" s="214" t="str">
        <f>IF('6. Kl.'!$B$2='6. Kl.'!$L$1,'5. Kl. Judge Sheet'!$B$9,'5. Kl. Judge Sheet'!$B$10)</f>
        <v>Bemerkungen</v>
      </c>
      <c r="Z67" s="150" t="s">
        <v>113</v>
      </c>
      <c r="AA67" s="214" t="str">
        <f>IF('6. Kl.'!$B$2='6. Kl.'!$L$1,'5. Kl. Judge Sheet'!$D$9,'5. Kl. Judge Sheet'!$D$10)</f>
        <v>Wert</v>
      </c>
      <c r="AB67" s="214" t="str">
        <f>IF('6. Kl.'!$B$2='6. Kl.'!$L$1,'5. Kl. Judge Sheet'!$B$9,'5. Kl. Judge Sheet'!$B$10)</f>
        <v>Bemerkungen</v>
      </c>
      <c r="AC67" s="150" t="s">
        <v>113</v>
      </c>
      <c r="AD67" s="214" t="str">
        <f>IF('6. Kl.'!$B$2='6. Kl.'!$L$1,'5. Kl. Judge Sheet'!$D$9,'5. Kl. Judge Sheet'!$D$10)</f>
        <v>Wert</v>
      </c>
      <c r="AE67" s="214" t="str">
        <f>IF('6. Kl.'!$B$2='6. Kl.'!$L$1,'5. Kl. Judge Sheet'!$B$9,'5. Kl. Judge Sheet'!$B$10)</f>
        <v>Bemerkungen</v>
      </c>
      <c r="AF67" s="150" t="s">
        <v>113</v>
      </c>
      <c r="AG67" s="214" t="str">
        <f>IF('6. Kl.'!$B$2='6. Kl.'!$L$1,'5. Kl. Judge Sheet'!$D$9,'5. Kl. Judge Sheet'!$D$10)</f>
        <v>Wert</v>
      </c>
      <c r="AH67" s="214" t="str">
        <f>IF('6. Kl.'!$B$2='6. Kl.'!$L$1,'5. Kl. Judge Sheet'!$B$9,'5. Kl. Judge Sheet'!$B$10)</f>
        <v>Bemerkungen</v>
      </c>
      <c r="AI67" s="150" t="s">
        <v>113</v>
      </c>
      <c r="AJ67" s="214" t="str">
        <f>IF('6. Kl.'!$B$2='6. Kl.'!$L$1,'5. Kl. Judge Sheet'!$D$9,'5. Kl. Judge Sheet'!$D$10)</f>
        <v>Wert</v>
      </c>
      <c r="AK67" s="148" t="s">
        <v>115</v>
      </c>
      <c r="AL67" s="149"/>
      <c r="AM67" s="214" t="str">
        <f>IF('6. Kl.'!$B$2='6. Kl.'!$L$1,'5. Kl. Judge Sheet'!$B$9,'5. Kl. Judge Sheet'!$B$10)</f>
        <v>Bemerkungen</v>
      </c>
      <c r="AN67" s="150" t="s">
        <v>113</v>
      </c>
      <c r="AO67" s="214" t="str">
        <f>IF('6. Kl.'!$B$2='6. Kl.'!$L$1,'5. Kl. Judge Sheet'!$D$9,'5. Kl. Judge Sheet'!$D$10)</f>
        <v>Wert</v>
      </c>
      <c r="AP67" s="214" t="str">
        <f>IF('6. Kl.'!$B$2='6. Kl.'!$L$1,'5. Kl. Judge Sheet'!$B$9,'5. Kl. Judge Sheet'!$B$10)</f>
        <v>Bemerkungen</v>
      </c>
      <c r="AQ67" s="150" t="s">
        <v>113</v>
      </c>
      <c r="AR67" s="214" t="str">
        <f>IF('6. Kl.'!$B$2='6. Kl.'!$L$1,'5. Kl. Judge Sheet'!$D$9,'5. Kl. Judge Sheet'!$D$10)</f>
        <v>Wert</v>
      </c>
      <c r="AS67" s="214" t="str">
        <f>IF('6. Kl.'!$B$2='6. Kl.'!$L$1,'5. Kl. Judge Sheet'!$B$9,'5. Kl. Judge Sheet'!$B$10)</f>
        <v>Bemerkungen</v>
      </c>
      <c r="AT67" s="150" t="s">
        <v>113</v>
      </c>
      <c r="AU67" s="214" t="str">
        <f>IF('6. Kl.'!$B$2='6. Kl.'!$L$1,'5. Kl. Judge Sheet'!$D$9,'5. Kl. Judge Sheet'!$D$10)</f>
        <v>Wert</v>
      </c>
      <c r="AV67" s="214" t="str">
        <f>IF('6. Kl.'!$B$2='6. Kl.'!$L$1,'5. Kl. Judge Sheet'!$B$9,'5. Kl. Judge Sheet'!$B$10)</f>
        <v>Bemerkungen</v>
      </c>
      <c r="AW67" s="150" t="s">
        <v>113</v>
      </c>
      <c r="AX67" s="214" t="str">
        <f>IF('6. Kl.'!$B$2='6. Kl.'!$L$1,'5. Kl. Judge Sheet'!$D$9,'5. Kl. Judge Sheet'!$D$10)</f>
        <v>Wert</v>
      </c>
      <c r="AY67" s="214" t="str">
        <f>IF('6. Kl.'!$B$2='6. Kl.'!$L$1,'5. Kl. Judge Sheet'!$B$9,'5. Kl. Judge Sheet'!$B$10)</f>
        <v>Bemerkungen</v>
      </c>
      <c r="AZ67" s="150" t="s">
        <v>113</v>
      </c>
      <c r="BA67" s="214" t="str">
        <f>IF('6. Kl.'!$B$2='6. Kl.'!$L$1,'5. Kl. Judge Sheet'!$D$9,'5. Kl. Judge Sheet'!$D$10)</f>
        <v>Wert</v>
      </c>
      <c r="BB67" s="148" t="s">
        <v>115</v>
      </c>
      <c r="BC67" s="149"/>
      <c r="BD67" s="214" t="str">
        <f>IF('6. Kl.'!$B$2='6. Kl.'!$L$1,'5. Kl. Judge Sheet'!$B$9,'5. Kl. Judge Sheet'!$B$10)</f>
        <v>Bemerkungen</v>
      </c>
      <c r="BE67" s="150" t="s">
        <v>113</v>
      </c>
      <c r="BF67" s="214" t="str">
        <f>IF('6. Kl.'!$B$2='6. Kl.'!$L$1,'5. Kl. Judge Sheet'!$D$9,'5. Kl. Judge Sheet'!$D$10)</f>
        <v>Wert</v>
      </c>
      <c r="BG67" s="214" t="str">
        <f>IF('6. Kl.'!$B$2='6. Kl.'!$L$1,'5. Kl. Judge Sheet'!$B$9,'5. Kl. Judge Sheet'!$B$10)</f>
        <v>Bemerkungen</v>
      </c>
      <c r="BH67" s="150" t="s">
        <v>113</v>
      </c>
      <c r="BI67" s="214" t="str">
        <f>IF('6. Kl.'!$B$2='6. Kl.'!$L$1,'5. Kl. Judge Sheet'!$D$9,'5. Kl. Judge Sheet'!$D$10)</f>
        <v>Wert</v>
      </c>
      <c r="BJ67" s="214" t="str">
        <f>IF('6. Kl.'!$B$2='6. Kl.'!$L$1,'5. Kl. Judge Sheet'!$B$9,'5. Kl. Judge Sheet'!$B$10)</f>
        <v>Bemerkungen</v>
      </c>
      <c r="BK67" s="150" t="s">
        <v>113</v>
      </c>
      <c r="BL67" s="214" t="str">
        <f>IF('6. Kl.'!$B$2='6. Kl.'!$L$1,'5. Kl. Judge Sheet'!$D$9,'5. Kl. Judge Sheet'!$D$10)</f>
        <v>Wert</v>
      </c>
      <c r="BM67" s="214" t="str">
        <f>IF('6. Kl.'!$B$2='6. Kl.'!$L$1,'5. Kl. Judge Sheet'!$B$9,'5. Kl. Judge Sheet'!$B$10)</f>
        <v>Bemerkungen</v>
      </c>
      <c r="BN67" s="150" t="s">
        <v>113</v>
      </c>
      <c r="BO67" s="214" t="str">
        <f>IF('6. Kl.'!$B$2='6. Kl.'!$L$1,'5. Kl. Judge Sheet'!$D$9,'5. Kl. Judge Sheet'!$D$10)</f>
        <v>Wert</v>
      </c>
      <c r="BP67" s="214" t="str">
        <f>IF('6. Kl.'!$B$2='6. Kl.'!$L$1,'5. Kl. Judge Sheet'!$B$9,'5. Kl. Judge Sheet'!$B$10)</f>
        <v>Bemerkungen</v>
      </c>
      <c r="BQ67" s="150" t="s">
        <v>113</v>
      </c>
      <c r="BR67" s="214" t="str">
        <f>IF('6. Kl.'!$B$2='6. Kl.'!$L$1,'5. Kl. Judge Sheet'!$D$9,'5. Kl. Judge Sheet'!$D$10)</f>
        <v>Wert</v>
      </c>
      <c r="BV67" s="67"/>
    </row>
    <row r="68" spans="2:74" ht="32.1" customHeight="1">
      <c r="B68" s="151" t="str">
        <f>CONCATENATE(LEFT(B$14,LEN(B$14)-1)," ",'5. Kl.'!A$46,":")</f>
        <v>Element 1:</v>
      </c>
      <c r="C68" s="196">
        <f>IF('5. Kl.'!$E$46="","",'5. Kl.'!$E$46)</f>
        <v>0.6</v>
      </c>
      <c r="D68" s="152" t="s">
        <v>111</v>
      </c>
      <c r="E68" s="153"/>
      <c r="F68" s="216"/>
      <c r="G68" s="220"/>
      <c r="H68" s="153"/>
      <c r="I68" s="216"/>
      <c r="J68" s="220"/>
      <c r="K68" s="153"/>
      <c r="L68" s="216"/>
      <c r="M68" s="220"/>
      <c r="N68" s="153"/>
      <c r="O68" s="216"/>
      <c r="P68" s="220"/>
      <c r="Q68" s="153"/>
      <c r="R68" s="216"/>
      <c r="S68" s="220"/>
      <c r="T68" s="196">
        <f>IF('5. Kl.'!$E$46="","",'5. Kl.'!$E$46)</f>
        <v>0.6</v>
      </c>
      <c r="U68" s="152" t="s">
        <v>111</v>
      </c>
      <c r="V68" s="153"/>
      <c r="W68" s="216"/>
      <c r="X68" s="220"/>
      <c r="Y68" s="153"/>
      <c r="Z68" s="216"/>
      <c r="AA68" s="220"/>
      <c r="AB68" s="153"/>
      <c r="AC68" s="216"/>
      <c r="AD68" s="220"/>
      <c r="AE68" s="153"/>
      <c r="AF68" s="216"/>
      <c r="AG68" s="220"/>
      <c r="AH68" s="153"/>
      <c r="AI68" s="216"/>
      <c r="AJ68" s="220"/>
      <c r="AK68" s="196">
        <f>IF('5. Kl.'!$E$46="","",'5. Kl.'!$E$46)</f>
        <v>0.6</v>
      </c>
      <c r="AL68" s="152" t="s">
        <v>111</v>
      </c>
      <c r="AM68" s="153"/>
      <c r="AN68" s="216"/>
      <c r="AO68" s="220"/>
      <c r="AP68" s="153"/>
      <c r="AQ68" s="216"/>
      <c r="AR68" s="220"/>
      <c r="AS68" s="153"/>
      <c r="AT68" s="216"/>
      <c r="AU68" s="220"/>
      <c r="AV68" s="153"/>
      <c r="AW68" s="216"/>
      <c r="AX68" s="220"/>
      <c r="AY68" s="153"/>
      <c r="AZ68" s="216"/>
      <c r="BA68" s="220"/>
      <c r="BB68" s="196">
        <f>IF('5. Kl.'!$E$46="","",'5. Kl.'!$E$46)</f>
        <v>0.6</v>
      </c>
      <c r="BC68" s="152" t="s">
        <v>111</v>
      </c>
      <c r="BD68" s="153"/>
      <c r="BE68" s="216"/>
      <c r="BF68" s="220"/>
      <c r="BG68" s="153"/>
      <c r="BH68" s="216"/>
      <c r="BI68" s="220"/>
      <c r="BJ68" s="153"/>
      <c r="BK68" s="216"/>
      <c r="BL68" s="220"/>
      <c r="BM68" s="153"/>
      <c r="BN68" s="216"/>
      <c r="BO68" s="220"/>
      <c r="BP68" s="153"/>
      <c r="BQ68" s="216"/>
      <c r="BR68" s="220"/>
      <c r="BV68" s="68">
        <v>1</v>
      </c>
    </row>
    <row r="69" spans="2:74" ht="32.1" customHeight="1">
      <c r="B69" s="418" t="str">
        <f>IF('5. Kl.'!$B$46="","",'5. Kl.'!$B$46)</f>
        <v>Lutz</v>
      </c>
      <c r="C69" s="197"/>
      <c r="D69" s="155" t="s">
        <v>110</v>
      </c>
      <c r="E69" s="156"/>
      <c r="F69" s="217"/>
      <c r="G69" s="219" t="str">
        <f>IF(F68="","",MAX(F68,F69,F70)/10*$C$15+$C$15)</f>
        <v/>
      </c>
      <c r="H69" s="156"/>
      <c r="I69" s="217"/>
      <c r="J69" s="219" t="str">
        <f>IF(I68="","",MAX(I68,I69,I70)/10*$C$15+$C$15)</f>
        <v/>
      </c>
      <c r="K69" s="156"/>
      <c r="L69" s="217"/>
      <c r="M69" s="219" t="str">
        <f>IF(L68="","",MAX(L68,L69,L70)/10*$C$15+$C$15)</f>
        <v/>
      </c>
      <c r="N69" s="156"/>
      <c r="O69" s="217"/>
      <c r="P69" s="219" t="str">
        <f>IF(O68="","",MAX(O68,O69,O70)/10*$C$15+$C$15)</f>
        <v/>
      </c>
      <c r="Q69" s="156"/>
      <c r="R69" s="217"/>
      <c r="S69" s="219" t="str">
        <f>IF(R68="","",MAX(R68,R69,R70)/10*$C$15+$C$15)</f>
        <v/>
      </c>
      <c r="T69" s="197"/>
      <c r="U69" s="155" t="s">
        <v>110</v>
      </c>
      <c r="V69" s="156"/>
      <c r="W69" s="217"/>
      <c r="X69" s="219" t="str">
        <f>IF(W68="","",MAX(W68,W69,W70)/10*$C$15+$C$15)</f>
        <v/>
      </c>
      <c r="Y69" s="156"/>
      <c r="Z69" s="217"/>
      <c r="AA69" s="219" t="str">
        <f>IF(Z68="","",MAX(Z68,Z69,Z70)/10*$C$15+$C$15)</f>
        <v/>
      </c>
      <c r="AB69" s="156"/>
      <c r="AC69" s="217"/>
      <c r="AD69" s="219" t="str">
        <f>IF(AC68="","",MAX(AC68,AC69,AC70)/10*$C$15+$C$15)</f>
        <v/>
      </c>
      <c r="AE69" s="156"/>
      <c r="AF69" s="217"/>
      <c r="AG69" s="219" t="str">
        <f>IF(AF68="","",MAX(AF68,AF69,AF70)/10*$C$15+$C$15)</f>
        <v/>
      </c>
      <c r="AH69" s="156"/>
      <c r="AI69" s="217"/>
      <c r="AJ69" s="219" t="str">
        <f>IF(AI68="","",MAX(AI68,AI69,AI70)/10*$C$15+$C$15)</f>
        <v/>
      </c>
      <c r="AK69" s="197"/>
      <c r="AL69" s="155" t="s">
        <v>110</v>
      </c>
      <c r="AM69" s="156"/>
      <c r="AN69" s="217"/>
      <c r="AO69" s="219" t="str">
        <f>IF(AN68="","",MAX(AN68,AN69,AN70)/10*$C$15+$C$15)</f>
        <v/>
      </c>
      <c r="AP69" s="156"/>
      <c r="AQ69" s="217"/>
      <c r="AR69" s="219" t="str">
        <f>IF(AQ68="","",MAX(AQ68,AQ69,AQ70)/10*$C$15+$C$15)</f>
        <v/>
      </c>
      <c r="AS69" s="156"/>
      <c r="AT69" s="217"/>
      <c r="AU69" s="219" t="str">
        <f>IF(AT68="","",MAX(AT68,AT69,AT70)/10*$C$15+$C$15)</f>
        <v/>
      </c>
      <c r="AV69" s="156"/>
      <c r="AW69" s="217"/>
      <c r="AX69" s="219" t="str">
        <f>IF(AW68="","",MAX(AW68,AW69,AW70)/10*$C$15+$C$15)</f>
        <v/>
      </c>
      <c r="AY69" s="156"/>
      <c r="AZ69" s="217"/>
      <c r="BA69" s="219" t="str">
        <f>IF(AZ68="","",MAX(AZ68,AZ69,AZ70)/10*$C$15+$C$15)</f>
        <v/>
      </c>
      <c r="BB69" s="197"/>
      <c r="BC69" s="155" t="s">
        <v>110</v>
      </c>
      <c r="BD69" s="156"/>
      <c r="BE69" s="217"/>
      <c r="BF69" s="219" t="str">
        <f>IF(BE68="","",MAX(BE68,BE69,BE70)/10*$C$15+$C$15)</f>
        <v/>
      </c>
      <c r="BG69" s="156"/>
      <c r="BH69" s="217"/>
      <c r="BI69" s="219" t="str">
        <f>IF(BH68="","",MAX(BH68,BH69,BH70)/10*$C$15+$C$15)</f>
        <v/>
      </c>
      <c r="BJ69" s="156"/>
      <c r="BK69" s="217"/>
      <c r="BL69" s="219" t="str">
        <f>IF(BK68="","",MAX(BK68,BK69,BK70)/10*$C$15+$C$15)</f>
        <v/>
      </c>
      <c r="BM69" s="156"/>
      <c r="BN69" s="217"/>
      <c r="BO69" s="219" t="str">
        <f>IF(BN68="","",MAX(BN68,BN69,BN70)/10*$C$15+$C$15)</f>
        <v/>
      </c>
      <c r="BP69" s="156"/>
      <c r="BQ69" s="217"/>
      <c r="BR69" s="219" t="str">
        <f>IF(BQ68="","",MAX(BQ68,BQ69,BQ70)/10*$C$15+$C$15)</f>
        <v/>
      </c>
    </row>
    <row r="70" spans="2:74" ht="32.1" customHeight="1">
      <c r="B70" s="419"/>
      <c r="C70" s="198"/>
      <c r="D70" s="155" t="s">
        <v>109</v>
      </c>
      <c r="E70" s="150"/>
      <c r="F70" s="218"/>
      <c r="G70" s="221"/>
      <c r="H70" s="150"/>
      <c r="I70" s="218"/>
      <c r="J70" s="221"/>
      <c r="K70" s="150"/>
      <c r="L70" s="218"/>
      <c r="M70" s="221"/>
      <c r="N70" s="150"/>
      <c r="O70" s="218"/>
      <c r="P70" s="221"/>
      <c r="Q70" s="150"/>
      <c r="R70" s="218"/>
      <c r="S70" s="221"/>
      <c r="T70" s="198"/>
      <c r="U70" s="155" t="s">
        <v>109</v>
      </c>
      <c r="V70" s="150"/>
      <c r="W70" s="218"/>
      <c r="X70" s="221"/>
      <c r="Y70" s="150"/>
      <c r="Z70" s="218"/>
      <c r="AA70" s="221"/>
      <c r="AB70" s="150"/>
      <c r="AC70" s="218"/>
      <c r="AD70" s="221"/>
      <c r="AE70" s="150"/>
      <c r="AF70" s="218"/>
      <c r="AG70" s="221"/>
      <c r="AH70" s="150"/>
      <c r="AI70" s="218"/>
      <c r="AJ70" s="221"/>
      <c r="AK70" s="198"/>
      <c r="AL70" s="155" t="s">
        <v>109</v>
      </c>
      <c r="AM70" s="150"/>
      <c r="AN70" s="218"/>
      <c r="AO70" s="221"/>
      <c r="AP70" s="150"/>
      <c r="AQ70" s="218"/>
      <c r="AR70" s="221"/>
      <c r="AS70" s="150"/>
      <c r="AT70" s="218"/>
      <c r="AU70" s="221"/>
      <c r="AV70" s="150"/>
      <c r="AW70" s="218"/>
      <c r="AX70" s="221"/>
      <c r="AY70" s="150"/>
      <c r="AZ70" s="218"/>
      <c r="BA70" s="221"/>
      <c r="BB70" s="198"/>
      <c r="BC70" s="155" t="s">
        <v>109</v>
      </c>
      <c r="BD70" s="150"/>
      <c r="BE70" s="218"/>
      <c r="BF70" s="221"/>
      <c r="BG70" s="150"/>
      <c r="BH70" s="218"/>
      <c r="BI70" s="221"/>
      <c r="BJ70" s="150"/>
      <c r="BK70" s="218"/>
      <c r="BL70" s="221"/>
      <c r="BM70" s="150"/>
      <c r="BN70" s="218"/>
      <c r="BO70" s="221"/>
      <c r="BP70" s="150"/>
      <c r="BQ70" s="218"/>
      <c r="BR70" s="221"/>
    </row>
    <row r="71" spans="2:74" ht="32.1" customHeight="1">
      <c r="B71" s="151" t="str">
        <f>CONCATENATE(LEFT(B$14,LEN(B$14)-1)," ",'5. Kl.'!A$47,":")</f>
        <v>Element 2:</v>
      </c>
      <c r="C71" s="196">
        <f>IF('5. Kl.'!$E$47="","",'5. Kl.'!$E$47)</f>
        <v>1.1000000000000001</v>
      </c>
      <c r="D71" s="152" t="s">
        <v>111</v>
      </c>
      <c r="E71" s="150"/>
      <c r="F71" s="218"/>
      <c r="G71" s="222"/>
      <c r="H71" s="150"/>
      <c r="I71" s="218"/>
      <c r="J71" s="222"/>
      <c r="K71" s="150"/>
      <c r="L71" s="218"/>
      <c r="M71" s="222"/>
      <c r="N71" s="150"/>
      <c r="O71" s="218"/>
      <c r="P71" s="222"/>
      <c r="Q71" s="150"/>
      <c r="R71" s="218"/>
      <c r="S71" s="222"/>
      <c r="T71" s="196">
        <f>IF('5. Kl.'!$E$47="","",'5. Kl.'!$E$47)</f>
        <v>1.1000000000000001</v>
      </c>
      <c r="U71" s="152" t="s">
        <v>111</v>
      </c>
      <c r="V71" s="150"/>
      <c r="W71" s="218"/>
      <c r="X71" s="222"/>
      <c r="Y71" s="150"/>
      <c r="Z71" s="218"/>
      <c r="AA71" s="222"/>
      <c r="AB71" s="150"/>
      <c r="AC71" s="218"/>
      <c r="AD71" s="222"/>
      <c r="AE71" s="150"/>
      <c r="AF71" s="218"/>
      <c r="AG71" s="222"/>
      <c r="AH71" s="150"/>
      <c r="AI71" s="218"/>
      <c r="AJ71" s="222"/>
      <c r="AK71" s="196">
        <f>IF('5. Kl.'!$E$47="","",'5. Kl.'!$E$47)</f>
        <v>1.1000000000000001</v>
      </c>
      <c r="AL71" s="152" t="s">
        <v>111</v>
      </c>
      <c r="AM71" s="150"/>
      <c r="AN71" s="218"/>
      <c r="AO71" s="222"/>
      <c r="AP71" s="150"/>
      <c r="AQ71" s="218"/>
      <c r="AR71" s="222"/>
      <c r="AS71" s="150"/>
      <c r="AT71" s="218"/>
      <c r="AU71" s="222"/>
      <c r="AV71" s="150"/>
      <c r="AW71" s="218"/>
      <c r="AX71" s="222"/>
      <c r="AY71" s="150"/>
      <c r="AZ71" s="218"/>
      <c r="BA71" s="222"/>
      <c r="BB71" s="196">
        <f>IF('5. Kl.'!$E$47="","",'5. Kl.'!$E$47)</f>
        <v>1.1000000000000001</v>
      </c>
      <c r="BC71" s="152" t="s">
        <v>111</v>
      </c>
      <c r="BD71" s="150"/>
      <c r="BE71" s="218"/>
      <c r="BF71" s="222"/>
      <c r="BG71" s="150"/>
      <c r="BH71" s="218"/>
      <c r="BI71" s="222"/>
      <c r="BJ71" s="150"/>
      <c r="BK71" s="218"/>
      <c r="BL71" s="222"/>
      <c r="BM71" s="150"/>
      <c r="BN71" s="218"/>
      <c r="BO71" s="222"/>
      <c r="BP71" s="150"/>
      <c r="BQ71" s="218"/>
      <c r="BR71" s="222"/>
      <c r="BV71" s="68">
        <v>1</v>
      </c>
    </row>
    <row r="72" spans="2:74" ht="32.1" customHeight="1">
      <c r="B72" s="154" t="str">
        <f>IF('5. Kl.'!$B$47="","",'5. Kl.'!$B$47)</f>
        <v>Axel</v>
      </c>
      <c r="C72" s="197"/>
      <c r="D72" s="152" t="s">
        <v>110</v>
      </c>
      <c r="E72" s="150"/>
      <c r="F72" s="218"/>
      <c r="G72" s="219" t="str">
        <f>IF(F71="","",MAX(F71,F72,F73)/10*$C$18+$C$18)</f>
        <v/>
      </c>
      <c r="H72" s="150"/>
      <c r="I72" s="218"/>
      <c r="J72" s="219" t="str">
        <f>IF(I71="","",MAX(I71,I72,I73)/10*$C$18+$C$18)</f>
        <v/>
      </c>
      <c r="K72" s="150"/>
      <c r="L72" s="218"/>
      <c r="M72" s="219" t="str">
        <f>IF(L71="","",MAX(L71,L72,L73)/10*$C$18+$C$18)</f>
        <v/>
      </c>
      <c r="N72" s="150"/>
      <c r="O72" s="218"/>
      <c r="P72" s="219" t="str">
        <f>IF(O71="","",MAX(O71,O72,O73)/10*$C$18+$C$18)</f>
        <v/>
      </c>
      <c r="Q72" s="150"/>
      <c r="R72" s="218"/>
      <c r="S72" s="219" t="str">
        <f>IF(R71="","",MAX(R71,R72,R73)/10*$C$18+$C$18)</f>
        <v/>
      </c>
      <c r="T72" s="197"/>
      <c r="U72" s="152" t="s">
        <v>110</v>
      </c>
      <c r="V72" s="150"/>
      <c r="W72" s="218"/>
      <c r="X72" s="219" t="str">
        <f>IF(W71="","",MAX(W71,W72,W73)/10*$C$18+$C$18)</f>
        <v/>
      </c>
      <c r="Y72" s="150"/>
      <c r="Z72" s="218"/>
      <c r="AA72" s="219" t="str">
        <f>IF(Z71="","",MAX(Z71,Z72,Z73)/10*$C$18+$C$18)</f>
        <v/>
      </c>
      <c r="AB72" s="150"/>
      <c r="AC72" s="218"/>
      <c r="AD72" s="219" t="str">
        <f>IF(AC71="","",MAX(AC71,AC72,AC73)/10*$C$18+$C$18)</f>
        <v/>
      </c>
      <c r="AE72" s="150"/>
      <c r="AF72" s="218"/>
      <c r="AG72" s="219" t="str">
        <f>IF(AF71="","",MAX(AF71,AF72,AF73)/10*$C$18+$C$18)</f>
        <v/>
      </c>
      <c r="AH72" s="150"/>
      <c r="AI72" s="218"/>
      <c r="AJ72" s="219" t="str">
        <f>IF(AI71="","",MAX(AI71,AI72,AI73)/10*$C$18+$C$18)</f>
        <v/>
      </c>
      <c r="AK72" s="197"/>
      <c r="AL72" s="152" t="s">
        <v>110</v>
      </c>
      <c r="AM72" s="150"/>
      <c r="AN72" s="218"/>
      <c r="AO72" s="219" t="str">
        <f>IF(AN71="","",MAX(AN71,AN72,AN73)/10*$C$18+$C$18)</f>
        <v/>
      </c>
      <c r="AP72" s="150"/>
      <c r="AQ72" s="218"/>
      <c r="AR72" s="219" t="str">
        <f>IF(AQ71="","",MAX(AQ71,AQ72,AQ73)/10*$C$18+$C$18)</f>
        <v/>
      </c>
      <c r="AS72" s="150"/>
      <c r="AT72" s="218"/>
      <c r="AU72" s="219" t="str">
        <f>IF(AT71="","",MAX(AT71,AT72,AT73)/10*$C$18+$C$18)</f>
        <v/>
      </c>
      <c r="AV72" s="150"/>
      <c r="AW72" s="218"/>
      <c r="AX72" s="219" t="str">
        <f>IF(AW71="","",MAX(AW71,AW72,AW73)/10*$C$18+$C$18)</f>
        <v/>
      </c>
      <c r="AY72" s="150"/>
      <c r="AZ72" s="218"/>
      <c r="BA72" s="219" t="str">
        <f>IF(AZ71="","",MAX(AZ71,AZ72,AZ73)/10*$C$18+$C$18)</f>
        <v/>
      </c>
      <c r="BB72" s="197"/>
      <c r="BC72" s="152" t="s">
        <v>110</v>
      </c>
      <c r="BD72" s="150"/>
      <c r="BE72" s="218"/>
      <c r="BF72" s="219" t="str">
        <f>IF(BE71="","",MAX(BE71,BE72,BE73)/10*$C$18+$C$18)</f>
        <v/>
      </c>
      <c r="BG72" s="150"/>
      <c r="BH72" s="218"/>
      <c r="BI72" s="219" t="str">
        <f>IF(BH71="","",MAX(BH71,BH72,BH73)/10*$C$18+$C$18)</f>
        <v/>
      </c>
      <c r="BJ72" s="150"/>
      <c r="BK72" s="218"/>
      <c r="BL72" s="219" t="str">
        <f>IF(BK71="","",MAX(BK71,BK72,BK73)/10*$C$18+$C$18)</f>
        <v/>
      </c>
      <c r="BM72" s="150"/>
      <c r="BN72" s="218"/>
      <c r="BO72" s="219" t="str">
        <f>IF(BN71="","",MAX(BN71,BN72,BN73)/10*$C$18+$C$18)</f>
        <v/>
      </c>
      <c r="BP72" s="150"/>
      <c r="BQ72" s="218"/>
      <c r="BR72" s="219" t="str">
        <f>IF(BQ71="","",MAX(BQ71,BQ72,BQ73)/10*$C$18+$C$18)</f>
        <v/>
      </c>
    </row>
    <row r="73" spans="2:74" ht="32.1" customHeight="1">
      <c r="B73" s="154"/>
      <c r="C73" s="198"/>
      <c r="D73" s="152" t="s">
        <v>109</v>
      </c>
      <c r="E73" s="150"/>
      <c r="F73" s="218"/>
      <c r="G73" s="223"/>
      <c r="H73" s="150"/>
      <c r="I73" s="218"/>
      <c r="J73" s="223"/>
      <c r="K73" s="150"/>
      <c r="L73" s="218"/>
      <c r="M73" s="223"/>
      <c r="N73" s="150"/>
      <c r="O73" s="218"/>
      <c r="P73" s="223"/>
      <c r="Q73" s="150"/>
      <c r="R73" s="218"/>
      <c r="S73" s="223"/>
      <c r="T73" s="198"/>
      <c r="U73" s="152" t="s">
        <v>109</v>
      </c>
      <c r="V73" s="150"/>
      <c r="W73" s="218"/>
      <c r="X73" s="223"/>
      <c r="Y73" s="150"/>
      <c r="Z73" s="218"/>
      <c r="AA73" s="223"/>
      <c r="AB73" s="150"/>
      <c r="AC73" s="218"/>
      <c r="AD73" s="223"/>
      <c r="AE73" s="150"/>
      <c r="AF73" s="218"/>
      <c r="AG73" s="223"/>
      <c r="AH73" s="150"/>
      <c r="AI73" s="218"/>
      <c r="AJ73" s="223"/>
      <c r="AK73" s="198"/>
      <c r="AL73" s="152" t="s">
        <v>109</v>
      </c>
      <c r="AM73" s="150"/>
      <c r="AN73" s="218"/>
      <c r="AO73" s="223"/>
      <c r="AP73" s="150"/>
      <c r="AQ73" s="218"/>
      <c r="AR73" s="223"/>
      <c r="AS73" s="150"/>
      <c r="AT73" s="218"/>
      <c r="AU73" s="223"/>
      <c r="AV73" s="150"/>
      <c r="AW73" s="218"/>
      <c r="AX73" s="223"/>
      <c r="AY73" s="150"/>
      <c r="AZ73" s="218"/>
      <c r="BA73" s="223"/>
      <c r="BB73" s="198"/>
      <c r="BC73" s="152" t="s">
        <v>109</v>
      </c>
      <c r="BD73" s="150"/>
      <c r="BE73" s="218"/>
      <c r="BF73" s="223"/>
      <c r="BG73" s="150"/>
      <c r="BH73" s="218"/>
      <c r="BI73" s="223"/>
      <c r="BJ73" s="150"/>
      <c r="BK73" s="218"/>
      <c r="BL73" s="223"/>
      <c r="BM73" s="150"/>
      <c r="BN73" s="218"/>
      <c r="BO73" s="223"/>
      <c r="BP73" s="150"/>
      <c r="BQ73" s="218"/>
      <c r="BR73" s="223"/>
    </row>
    <row r="74" spans="2:74" ht="32.1" customHeight="1">
      <c r="B74" s="151" t="str">
        <f>CONCATENATE(LEFT(B$14,LEN(B$14)-1)," ",'5. Kl.'!A$48,":")</f>
        <v>Element 3:</v>
      </c>
      <c r="C74" s="196">
        <f>IF('5. Kl.'!$E$48="","",'5. Kl.'!$E$48)</f>
        <v>1</v>
      </c>
      <c r="D74" s="152" t="s">
        <v>111</v>
      </c>
      <c r="E74" s="150"/>
      <c r="F74" s="218"/>
      <c r="G74" s="222"/>
      <c r="H74" s="150"/>
      <c r="I74" s="218"/>
      <c r="J74" s="222"/>
      <c r="K74" s="150"/>
      <c r="L74" s="218"/>
      <c r="M74" s="222"/>
      <c r="N74" s="150"/>
      <c r="O74" s="218"/>
      <c r="P74" s="222"/>
      <c r="Q74" s="150"/>
      <c r="R74" s="218"/>
      <c r="S74" s="222"/>
      <c r="T74" s="196">
        <f>IF('5. Kl.'!$E$48="","",'5. Kl.'!$E$48)</f>
        <v>1</v>
      </c>
      <c r="U74" s="152" t="s">
        <v>111</v>
      </c>
      <c r="V74" s="150"/>
      <c r="W74" s="218"/>
      <c r="X74" s="222"/>
      <c r="Y74" s="150"/>
      <c r="Z74" s="218"/>
      <c r="AA74" s="222"/>
      <c r="AB74" s="150"/>
      <c r="AC74" s="218"/>
      <c r="AD74" s="222"/>
      <c r="AE74" s="150"/>
      <c r="AF74" s="218"/>
      <c r="AG74" s="222"/>
      <c r="AH74" s="150"/>
      <c r="AI74" s="218"/>
      <c r="AJ74" s="222"/>
      <c r="AK74" s="196">
        <f>IF('5. Kl.'!$E$48="","",'5. Kl.'!$E$48)</f>
        <v>1</v>
      </c>
      <c r="AL74" s="152" t="s">
        <v>111</v>
      </c>
      <c r="AM74" s="150"/>
      <c r="AN74" s="218"/>
      <c r="AO74" s="222"/>
      <c r="AP74" s="150"/>
      <c r="AQ74" s="218"/>
      <c r="AR74" s="222"/>
      <c r="AS74" s="150"/>
      <c r="AT74" s="218"/>
      <c r="AU74" s="222"/>
      <c r="AV74" s="150"/>
      <c r="AW74" s="218"/>
      <c r="AX74" s="222"/>
      <c r="AY74" s="150"/>
      <c r="AZ74" s="218"/>
      <c r="BA74" s="222"/>
      <c r="BB74" s="196">
        <f>IF('5. Kl.'!$E$48="","",'5. Kl.'!$E$48)</f>
        <v>1</v>
      </c>
      <c r="BC74" s="152" t="s">
        <v>111</v>
      </c>
      <c r="BD74" s="150"/>
      <c r="BE74" s="218"/>
      <c r="BF74" s="222"/>
      <c r="BG74" s="150"/>
      <c r="BH74" s="218"/>
      <c r="BI74" s="222"/>
      <c r="BJ74" s="150"/>
      <c r="BK74" s="218"/>
      <c r="BL74" s="222"/>
      <c r="BM74" s="150"/>
      <c r="BN74" s="218"/>
      <c r="BO74" s="222"/>
      <c r="BP74" s="150"/>
      <c r="BQ74" s="218"/>
      <c r="BR74" s="222"/>
      <c r="BV74" s="68" t="e">
        <f>'6. Kl.'!#REF!</f>
        <v>#REF!</v>
      </c>
    </row>
    <row r="75" spans="2:74" ht="32.1" customHeight="1">
      <c r="B75" s="418" t="str">
        <f>IF('5. Kl.'!$B$48="","",'5. Kl.'!$B$48)</f>
        <v>Sprungkombi Flip - Loop</v>
      </c>
      <c r="C75" s="197"/>
      <c r="D75" s="152" t="s">
        <v>110</v>
      </c>
      <c r="E75" s="156"/>
      <c r="F75" s="217"/>
      <c r="G75" s="219" t="str">
        <f>IF(F74="","",MAX(F74,F75,F76)/10*$C$21+$C$21)</f>
        <v/>
      </c>
      <c r="H75" s="156"/>
      <c r="I75" s="217"/>
      <c r="J75" s="219" t="str">
        <f>IF(I74="","",MAX(I74,I75,I76)/10*$C$21+$C$21)</f>
        <v/>
      </c>
      <c r="K75" s="156"/>
      <c r="L75" s="217"/>
      <c r="M75" s="219" t="str">
        <f>IF(L74="","",MAX(L74,L75,L76)/10*$C$21+$C$21)</f>
        <v/>
      </c>
      <c r="N75" s="156"/>
      <c r="O75" s="217"/>
      <c r="P75" s="219" t="str">
        <f>IF(O74="","",MAX(O74,O75,O76)/10*$C$21+$C$21)</f>
        <v/>
      </c>
      <c r="Q75" s="156"/>
      <c r="R75" s="217"/>
      <c r="S75" s="219" t="str">
        <f>IF(R74="","",MAX(R74,R75,R76)/10*$C$21+$C$21)</f>
        <v/>
      </c>
      <c r="T75" s="197"/>
      <c r="U75" s="152" t="s">
        <v>110</v>
      </c>
      <c r="V75" s="156"/>
      <c r="W75" s="217"/>
      <c r="X75" s="219" t="str">
        <f>IF(W74="","",MAX(W74,W75,W76)/10*$C$21+$C$21)</f>
        <v/>
      </c>
      <c r="Y75" s="156"/>
      <c r="Z75" s="217"/>
      <c r="AA75" s="219" t="str">
        <f>IF(Z74="","",MAX(Z74,Z75,Z76)/10*$C$21+$C$21)</f>
        <v/>
      </c>
      <c r="AB75" s="156"/>
      <c r="AC75" s="217"/>
      <c r="AD75" s="219" t="str">
        <f>IF(AC74="","",MAX(AC74,AC75,AC76)/10*$C$21+$C$21)</f>
        <v/>
      </c>
      <c r="AE75" s="156"/>
      <c r="AF75" s="217"/>
      <c r="AG75" s="219" t="str">
        <f>IF(AF74="","",MAX(AF74,AF75,AF76)/10*$C$21+$C$21)</f>
        <v/>
      </c>
      <c r="AH75" s="156"/>
      <c r="AI75" s="217"/>
      <c r="AJ75" s="219" t="str">
        <f>IF(AI74="","",MAX(AI74,AI75,AI76)/10*$C$21+$C$21)</f>
        <v/>
      </c>
      <c r="AK75" s="197"/>
      <c r="AL75" s="152" t="s">
        <v>110</v>
      </c>
      <c r="AM75" s="156"/>
      <c r="AN75" s="217"/>
      <c r="AO75" s="219" t="str">
        <f>IF(AN74="","",MAX(AN74,AN75,AN76)/10*$C$21+$C$21)</f>
        <v/>
      </c>
      <c r="AP75" s="156"/>
      <c r="AQ75" s="217"/>
      <c r="AR75" s="219" t="str">
        <f>IF(AQ74="","",MAX(AQ74,AQ75,AQ76)/10*$C$21+$C$21)</f>
        <v/>
      </c>
      <c r="AS75" s="156"/>
      <c r="AT75" s="217"/>
      <c r="AU75" s="219" t="str">
        <f>IF(AT74="","",MAX(AT74,AT75,AT76)/10*$C$21+$C$21)</f>
        <v/>
      </c>
      <c r="AV75" s="156"/>
      <c r="AW75" s="217"/>
      <c r="AX75" s="219" t="str">
        <f>IF(AW74="","",MAX(AW74,AW75,AW76)/10*$C$21+$C$21)</f>
        <v/>
      </c>
      <c r="AY75" s="156"/>
      <c r="AZ75" s="217"/>
      <c r="BA75" s="219" t="str">
        <f>IF(AZ74="","",MAX(AZ74,AZ75,AZ76)/10*$C$21+$C$21)</f>
        <v/>
      </c>
      <c r="BB75" s="197"/>
      <c r="BC75" s="152" t="s">
        <v>110</v>
      </c>
      <c r="BD75" s="156"/>
      <c r="BE75" s="217"/>
      <c r="BF75" s="219" t="str">
        <f>IF(BE74="","",MAX(BE74,BE75,BE76)/10*$C$21+$C$21)</f>
        <v/>
      </c>
      <c r="BG75" s="156"/>
      <c r="BH75" s="217"/>
      <c r="BI75" s="219" t="str">
        <f>IF(BH74="","",MAX(BH74,BH75,BH76)/10*$C$21+$C$21)</f>
        <v/>
      </c>
      <c r="BJ75" s="156"/>
      <c r="BK75" s="217"/>
      <c r="BL75" s="219" t="str">
        <f>IF(BK74="","",MAX(BK74,BK75,BK76)/10*$C$21+$C$21)</f>
        <v/>
      </c>
      <c r="BM75" s="156"/>
      <c r="BN75" s="217"/>
      <c r="BO75" s="219" t="str">
        <f>IF(BN74="","",MAX(BN74,BN75,BN76)/10*$C$21+$C$21)</f>
        <v/>
      </c>
      <c r="BP75" s="156"/>
      <c r="BQ75" s="217"/>
      <c r="BR75" s="219" t="str">
        <f>IF(BQ74="","",MAX(BQ74,BQ75,BQ76)/10*$C$21+$C$21)</f>
        <v/>
      </c>
      <c r="BV75" s="68"/>
    </row>
    <row r="76" spans="2:74" ht="32.1" customHeight="1">
      <c r="B76" s="419"/>
      <c r="C76" s="198"/>
      <c r="D76" s="152" t="s">
        <v>109</v>
      </c>
      <c r="E76" s="156"/>
      <c r="F76" s="217"/>
      <c r="G76" s="223"/>
      <c r="H76" s="156"/>
      <c r="I76" s="217"/>
      <c r="J76" s="223"/>
      <c r="K76" s="156"/>
      <c r="L76" s="217"/>
      <c r="M76" s="223"/>
      <c r="N76" s="156"/>
      <c r="O76" s="217"/>
      <c r="P76" s="223"/>
      <c r="Q76" s="156"/>
      <c r="R76" s="217"/>
      <c r="S76" s="223"/>
      <c r="T76" s="198"/>
      <c r="U76" s="152" t="s">
        <v>109</v>
      </c>
      <c r="V76" s="156"/>
      <c r="W76" s="217"/>
      <c r="X76" s="223"/>
      <c r="Y76" s="156"/>
      <c r="Z76" s="217"/>
      <c r="AA76" s="223"/>
      <c r="AB76" s="156"/>
      <c r="AC76" s="217"/>
      <c r="AD76" s="223"/>
      <c r="AE76" s="156"/>
      <c r="AF76" s="217"/>
      <c r="AG76" s="223"/>
      <c r="AH76" s="156"/>
      <c r="AI76" s="217"/>
      <c r="AJ76" s="223"/>
      <c r="AK76" s="198"/>
      <c r="AL76" s="152" t="s">
        <v>109</v>
      </c>
      <c r="AM76" s="156"/>
      <c r="AN76" s="217"/>
      <c r="AO76" s="223"/>
      <c r="AP76" s="156"/>
      <c r="AQ76" s="217"/>
      <c r="AR76" s="223"/>
      <c r="AS76" s="156"/>
      <c r="AT76" s="217"/>
      <c r="AU76" s="223"/>
      <c r="AV76" s="156"/>
      <c r="AW76" s="217"/>
      <c r="AX76" s="223"/>
      <c r="AY76" s="156"/>
      <c r="AZ76" s="217"/>
      <c r="BA76" s="223"/>
      <c r="BB76" s="198"/>
      <c r="BC76" s="152" t="s">
        <v>109</v>
      </c>
      <c r="BD76" s="156"/>
      <c r="BE76" s="217"/>
      <c r="BF76" s="223"/>
      <c r="BG76" s="156"/>
      <c r="BH76" s="217"/>
      <c r="BI76" s="223"/>
      <c r="BJ76" s="156"/>
      <c r="BK76" s="217"/>
      <c r="BL76" s="223"/>
      <c r="BM76" s="156"/>
      <c r="BN76" s="217"/>
      <c r="BO76" s="223"/>
      <c r="BP76" s="156"/>
      <c r="BQ76" s="217"/>
      <c r="BR76" s="223"/>
      <c r="BV76" s="68"/>
    </row>
    <row r="77" spans="2:74" ht="32.1" customHeight="1">
      <c r="B77" s="151" t="str">
        <f>CONCATENATE(LEFT(B$14,LEN(B$14)-1)," ",'5. Kl.'!A$49,":")</f>
        <v>Element 4:</v>
      </c>
      <c r="C77" s="196">
        <f>IF('5. Kl.'!$E$49="","",'5. Kl.'!$E$49)</f>
        <v>0.9</v>
      </c>
      <c r="D77" s="152" t="s">
        <v>111</v>
      </c>
      <c r="E77" s="150"/>
      <c r="F77" s="218"/>
      <c r="G77" s="222"/>
      <c r="H77" s="150"/>
      <c r="I77" s="218"/>
      <c r="J77" s="222"/>
      <c r="K77" s="150"/>
      <c r="L77" s="218"/>
      <c r="M77" s="222"/>
      <c r="N77" s="150"/>
      <c r="O77" s="218"/>
      <c r="P77" s="222"/>
      <c r="Q77" s="150"/>
      <c r="R77" s="218"/>
      <c r="S77" s="222"/>
      <c r="T77" s="196">
        <f>IF('5. Kl.'!$E$49="","",'5. Kl.'!$E$49)</f>
        <v>0.9</v>
      </c>
      <c r="U77" s="152" t="s">
        <v>111</v>
      </c>
      <c r="V77" s="150"/>
      <c r="W77" s="218"/>
      <c r="X77" s="222"/>
      <c r="Y77" s="150"/>
      <c r="Z77" s="218"/>
      <c r="AA77" s="222"/>
      <c r="AB77" s="150"/>
      <c r="AC77" s="218"/>
      <c r="AD77" s="222"/>
      <c r="AE77" s="150"/>
      <c r="AF77" s="218"/>
      <c r="AG77" s="222"/>
      <c r="AH77" s="150"/>
      <c r="AI77" s="218"/>
      <c r="AJ77" s="222"/>
      <c r="AK77" s="196">
        <f>IF('5. Kl.'!$E$49="","",'5. Kl.'!$E$49)</f>
        <v>0.9</v>
      </c>
      <c r="AL77" s="152" t="s">
        <v>111</v>
      </c>
      <c r="AM77" s="150"/>
      <c r="AN77" s="218"/>
      <c r="AO77" s="222"/>
      <c r="AP77" s="150"/>
      <c r="AQ77" s="218"/>
      <c r="AR77" s="222"/>
      <c r="AS77" s="150"/>
      <c r="AT77" s="218"/>
      <c r="AU77" s="222"/>
      <c r="AV77" s="150"/>
      <c r="AW77" s="218"/>
      <c r="AX77" s="222"/>
      <c r="AY77" s="150"/>
      <c r="AZ77" s="218"/>
      <c r="BA77" s="222"/>
      <c r="BB77" s="196">
        <f>IF('5. Kl.'!$E$49="","",'5. Kl.'!$E$49)</f>
        <v>0.9</v>
      </c>
      <c r="BC77" s="152" t="s">
        <v>111</v>
      </c>
      <c r="BD77" s="150"/>
      <c r="BE77" s="218"/>
      <c r="BF77" s="222"/>
      <c r="BG77" s="150"/>
      <c r="BH77" s="218"/>
      <c r="BI77" s="222"/>
      <c r="BJ77" s="150"/>
      <c r="BK77" s="218"/>
      <c r="BL77" s="222"/>
      <c r="BM77" s="150"/>
      <c r="BN77" s="218"/>
      <c r="BO77" s="222"/>
      <c r="BP77" s="150"/>
      <c r="BQ77" s="218"/>
      <c r="BR77" s="222"/>
      <c r="BV77" s="68" t="e">
        <f>'6. Kl.'!#REF!</f>
        <v>#REF!</v>
      </c>
    </row>
    <row r="78" spans="2:74" ht="32.1" customHeight="1">
      <c r="B78" s="203" t="str">
        <f>IF('5. Kl.'!$B$49="","",'5. Kl.'!$B$49)</f>
        <v>Schritt rSchlangenb. Und rDreier</v>
      </c>
      <c r="C78" s="197"/>
      <c r="D78" s="152" t="s">
        <v>110</v>
      </c>
      <c r="E78" s="156"/>
      <c r="F78" s="217"/>
      <c r="G78" s="219" t="str">
        <f>IF(F77="","",MAX(F77,F78,F79)/10*$C$24+$C$24)</f>
        <v/>
      </c>
      <c r="H78" s="156"/>
      <c r="I78" s="217"/>
      <c r="J78" s="219" t="str">
        <f>IF(I77="","",MAX(I77,I78,I79)/10*$C$24+$C$24)</f>
        <v/>
      </c>
      <c r="K78" s="156"/>
      <c r="L78" s="217"/>
      <c r="M78" s="219" t="str">
        <f>IF(L77="","",MAX(L77,L78,L79)/10*$C$24+$C$24)</f>
        <v/>
      </c>
      <c r="N78" s="156"/>
      <c r="O78" s="217"/>
      <c r="P78" s="219" t="str">
        <f>IF(O77="","",MAX(O77,O78,O79)/10*$C$24+$C$24)</f>
        <v/>
      </c>
      <c r="Q78" s="156"/>
      <c r="R78" s="217"/>
      <c r="S78" s="219" t="str">
        <f>IF(R77="","",MAX(R77,R78,R79)/10*$C$24+$C$24)</f>
        <v/>
      </c>
      <c r="T78" s="197"/>
      <c r="U78" s="152" t="s">
        <v>110</v>
      </c>
      <c r="V78" s="156"/>
      <c r="W78" s="217"/>
      <c r="X78" s="219" t="str">
        <f>IF(W77="","",MAX(W77,W78,W79)/10*$C$24+$C$24)</f>
        <v/>
      </c>
      <c r="Y78" s="156"/>
      <c r="Z78" s="217"/>
      <c r="AA78" s="219" t="str">
        <f>IF(Z77="","",MAX(Z77,Z78,Z79)/10*$C$24+$C$24)</f>
        <v/>
      </c>
      <c r="AB78" s="156"/>
      <c r="AC78" s="217"/>
      <c r="AD78" s="219" t="str">
        <f>IF(AC77="","",MAX(AC77,AC78,AC79)/10*$C$24+$C$24)</f>
        <v/>
      </c>
      <c r="AE78" s="156"/>
      <c r="AF78" s="217"/>
      <c r="AG78" s="219" t="str">
        <f>IF(AF77="","",MAX(AF77,AF78,AF79)/10*$C$24+$C$24)</f>
        <v/>
      </c>
      <c r="AH78" s="156"/>
      <c r="AI78" s="217"/>
      <c r="AJ78" s="219" t="str">
        <f>IF(AI77="","",MAX(AI77,AI78,AI79)/10*$C$24+$C$24)</f>
        <v/>
      </c>
      <c r="AK78" s="197"/>
      <c r="AL78" s="152" t="s">
        <v>110</v>
      </c>
      <c r="AM78" s="156"/>
      <c r="AN78" s="217"/>
      <c r="AO78" s="219" t="str">
        <f>IF(AN77="","",MAX(AN77,AN78,AN79)/10*$C$24+$C$24)</f>
        <v/>
      </c>
      <c r="AP78" s="156"/>
      <c r="AQ78" s="217"/>
      <c r="AR78" s="219" t="str">
        <f>IF(AQ77="","",MAX(AQ77,AQ78,AQ79)/10*$C$24+$C$24)</f>
        <v/>
      </c>
      <c r="AS78" s="156"/>
      <c r="AT78" s="217"/>
      <c r="AU78" s="219" t="str">
        <f>IF(AT77="","",MAX(AT77,AT78,AT79)/10*$C$24+$C$24)</f>
        <v/>
      </c>
      <c r="AV78" s="156"/>
      <c r="AW78" s="217"/>
      <c r="AX78" s="219" t="str">
        <f>IF(AW77="","",MAX(AW77,AW78,AW79)/10*$C$24+$C$24)</f>
        <v/>
      </c>
      <c r="AY78" s="156"/>
      <c r="AZ78" s="217"/>
      <c r="BA78" s="219" t="str">
        <f>IF(AZ77="","",MAX(AZ77,AZ78,AZ79)/10*$C$24+$C$24)</f>
        <v/>
      </c>
      <c r="BB78" s="197"/>
      <c r="BC78" s="152" t="s">
        <v>110</v>
      </c>
      <c r="BD78" s="156"/>
      <c r="BE78" s="217"/>
      <c r="BF78" s="219" t="str">
        <f>IF(BE77="","",MAX(BE77,BE78,BE79)/10*$C$24+$C$24)</f>
        <v/>
      </c>
      <c r="BG78" s="156"/>
      <c r="BH78" s="217"/>
      <c r="BI78" s="219" t="str">
        <f>IF(BH77="","",MAX(BH77,BH78,BH79)/10*$C$24+$C$24)</f>
        <v/>
      </c>
      <c r="BJ78" s="156"/>
      <c r="BK78" s="217"/>
      <c r="BL78" s="219" t="str">
        <f>IF(BK77="","",MAX(BK77,BK78,BK79)/10*$C$24+$C$24)</f>
        <v/>
      </c>
      <c r="BM78" s="156"/>
      <c r="BN78" s="217"/>
      <c r="BO78" s="219" t="str">
        <f>IF(BN77="","",MAX(BN77,BN78,BN79)/10*$C$24+$C$24)</f>
        <v/>
      </c>
      <c r="BP78" s="156"/>
      <c r="BQ78" s="217"/>
      <c r="BR78" s="219" t="str">
        <f>IF(BQ77="","",MAX(BQ77,BQ78,BQ79)/10*$C$24+$C$24)</f>
        <v/>
      </c>
      <c r="BV78" s="68"/>
    </row>
    <row r="79" spans="2:74" ht="32.1" customHeight="1">
      <c r="B79" s="203"/>
      <c r="C79" s="198"/>
      <c r="D79" s="152" t="s">
        <v>109</v>
      </c>
      <c r="E79" s="150"/>
      <c r="F79" s="218"/>
      <c r="G79" s="223"/>
      <c r="H79" s="150"/>
      <c r="I79" s="218"/>
      <c r="J79" s="223"/>
      <c r="K79" s="150"/>
      <c r="L79" s="218"/>
      <c r="M79" s="223"/>
      <c r="N79" s="150"/>
      <c r="O79" s="218"/>
      <c r="P79" s="223"/>
      <c r="Q79" s="150"/>
      <c r="R79" s="218"/>
      <c r="S79" s="223"/>
      <c r="T79" s="198"/>
      <c r="U79" s="152" t="s">
        <v>109</v>
      </c>
      <c r="V79" s="150"/>
      <c r="W79" s="218"/>
      <c r="X79" s="223"/>
      <c r="Y79" s="150"/>
      <c r="Z79" s="218"/>
      <c r="AA79" s="223"/>
      <c r="AB79" s="150"/>
      <c r="AC79" s="218"/>
      <c r="AD79" s="223"/>
      <c r="AE79" s="150"/>
      <c r="AF79" s="218"/>
      <c r="AG79" s="223"/>
      <c r="AH79" s="150"/>
      <c r="AI79" s="218"/>
      <c r="AJ79" s="223"/>
      <c r="AK79" s="198"/>
      <c r="AL79" s="152" t="s">
        <v>109</v>
      </c>
      <c r="AM79" s="150"/>
      <c r="AN79" s="218"/>
      <c r="AO79" s="223"/>
      <c r="AP79" s="150"/>
      <c r="AQ79" s="218"/>
      <c r="AR79" s="223"/>
      <c r="AS79" s="150"/>
      <c r="AT79" s="218"/>
      <c r="AU79" s="223"/>
      <c r="AV79" s="150"/>
      <c r="AW79" s="218"/>
      <c r="AX79" s="223"/>
      <c r="AY79" s="150"/>
      <c r="AZ79" s="218"/>
      <c r="BA79" s="223"/>
      <c r="BB79" s="198"/>
      <c r="BC79" s="152" t="s">
        <v>109</v>
      </c>
      <c r="BD79" s="150"/>
      <c r="BE79" s="218"/>
      <c r="BF79" s="223"/>
      <c r="BG79" s="150"/>
      <c r="BH79" s="218"/>
      <c r="BI79" s="223"/>
      <c r="BJ79" s="150"/>
      <c r="BK79" s="218"/>
      <c r="BL79" s="223"/>
      <c r="BM79" s="150"/>
      <c r="BN79" s="218"/>
      <c r="BO79" s="223"/>
      <c r="BP79" s="150"/>
      <c r="BQ79" s="218"/>
      <c r="BR79" s="223"/>
      <c r="BV79" s="68"/>
    </row>
    <row r="80" spans="2:74" ht="32.1" customHeight="1">
      <c r="B80" s="151" t="str">
        <f>CONCATENATE(LEFT(B$14,LEN(B$14)-1)," ",'5. Kl.'!A$50,":")</f>
        <v>Element 5:</v>
      </c>
      <c r="C80" s="196">
        <f>IF('5. Kl.'!$E$50="","",'5. Kl.'!$E$50)</f>
        <v>0.9</v>
      </c>
      <c r="D80" s="152" t="s">
        <v>111</v>
      </c>
      <c r="E80" s="150"/>
      <c r="F80" s="218"/>
      <c r="G80" s="222"/>
      <c r="H80" s="150"/>
      <c r="I80" s="218"/>
      <c r="J80" s="222"/>
      <c r="K80" s="150"/>
      <c r="L80" s="218"/>
      <c r="M80" s="222"/>
      <c r="N80" s="150"/>
      <c r="O80" s="218"/>
      <c r="P80" s="222"/>
      <c r="Q80" s="150"/>
      <c r="R80" s="218"/>
      <c r="S80" s="222"/>
      <c r="T80" s="196">
        <f>IF('5. Kl.'!$E$50="","",'5. Kl.'!$E$50)</f>
        <v>0.9</v>
      </c>
      <c r="U80" s="152" t="s">
        <v>111</v>
      </c>
      <c r="V80" s="150"/>
      <c r="W80" s="218"/>
      <c r="X80" s="222"/>
      <c r="Y80" s="150"/>
      <c r="Z80" s="218"/>
      <c r="AA80" s="222"/>
      <c r="AB80" s="150"/>
      <c r="AC80" s="218"/>
      <c r="AD80" s="222"/>
      <c r="AE80" s="150"/>
      <c r="AF80" s="218"/>
      <c r="AG80" s="222"/>
      <c r="AH80" s="150"/>
      <c r="AI80" s="218"/>
      <c r="AJ80" s="222"/>
      <c r="AK80" s="196">
        <f>IF('5. Kl.'!$E$50="","",'5. Kl.'!$E$50)</f>
        <v>0.9</v>
      </c>
      <c r="AL80" s="152" t="s">
        <v>111</v>
      </c>
      <c r="AM80" s="150"/>
      <c r="AN80" s="218"/>
      <c r="AO80" s="222"/>
      <c r="AP80" s="150"/>
      <c r="AQ80" s="218"/>
      <c r="AR80" s="222"/>
      <c r="AS80" s="150"/>
      <c r="AT80" s="218"/>
      <c r="AU80" s="222"/>
      <c r="AV80" s="150"/>
      <c r="AW80" s="218"/>
      <c r="AX80" s="222"/>
      <c r="AY80" s="150"/>
      <c r="AZ80" s="218"/>
      <c r="BA80" s="222"/>
      <c r="BB80" s="196">
        <f>IF('5. Kl.'!$E$50="","",'5. Kl.'!$E$50)</f>
        <v>0.9</v>
      </c>
      <c r="BC80" s="152" t="s">
        <v>111</v>
      </c>
      <c r="BD80" s="150"/>
      <c r="BE80" s="218"/>
      <c r="BF80" s="222"/>
      <c r="BG80" s="150"/>
      <c r="BH80" s="218"/>
      <c r="BI80" s="222"/>
      <c r="BJ80" s="150"/>
      <c r="BK80" s="218"/>
      <c r="BL80" s="222"/>
      <c r="BM80" s="150"/>
      <c r="BN80" s="218"/>
      <c r="BO80" s="222"/>
      <c r="BP80" s="150"/>
      <c r="BQ80" s="218"/>
      <c r="BR80" s="222"/>
      <c r="BV80" s="68" t="e">
        <f>'6. Kl.'!#REF!</f>
        <v>#REF!</v>
      </c>
    </row>
    <row r="81" spans="1:76" ht="32.1" customHeight="1">
      <c r="B81" s="418" t="str">
        <f>IF('5. Kl.'!$B$50="","",'5. Kl.'!$B$50)</f>
        <v>Schritt mit mind 2 versch. Spiralposition 3 Sek.</v>
      </c>
      <c r="C81" s="197"/>
      <c r="D81" s="152" t="s">
        <v>110</v>
      </c>
      <c r="E81" s="156"/>
      <c r="F81" s="217"/>
      <c r="G81" s="219" t="str">
        <f>IF(F80="","",MAX(F80,F81,F82)/10*$C$27+$C$27)</f>
        <v/>
      </c>
      <c r="H81" s="156"/>
      <c r="I81" s="217"/>
      <c r="J81" s="219" t="str">
        <f>IF(I80="","",MAX(I80,I81,I82)/10*$C$27+$C$27)</f>
        <v/>
      </c>
      <c r="K81" s="156"/>
      <c r="L81" s="217"/>
      <c r="M81" s="219" t="str">
        <f>IF(L80="","",MAX(L80,L81,L82)/10*$C$27+$C$27)</f>
        <v/>
      </c>
      <c r="N81" s="156"/>
      <c r="O81" s="217"/>
      <c r="P81" s="219" t="str">
        <f>IF(O80="","",MAX(O80,O81,O82)/10*$C$27+$C$27)</f>
        <v/>
      </c>
      <c r="Q81" s="156"/>
      <c r="R81" s="217"/>
      <c r="S81" s="219" t="str">
        <f>IF(R80="","",MAX(R80,R81,R82)/10*$C$27+$C$27)</f>
        <v/>
      </c>
      <c r="T81" s="197"/>
      <c r="U81" s="152" t="s">
        <v>110</v>
      </c>
      <c r="V81" s="156"/>
      <c r="W81" s="217"/>
      <c r="X81" s="219" t="str">
        <f>IF(W80="","",MAX(W80,W81,W82)/10*$C$27+$C$27)</f>
        <v/>
      </c>
      <c r="Y81" s="156"/>
      <c r="Z81" s="217"/>
      <c r="AA81" s="219" t="str">
        <f>IF(Z80="","",MAX(Z80,Z81,Z82)/10*$C$27+$C$27)</f>
        <v/>
      </c>
      <c r="AB81" s="156"/>
      <c r="AC81" s="217"/>
      <c r="AD81" s="219" t="str">
        <f>IF(AC80="","",MAX(AC80,AC81,AC82)/10*$C$27+$C$27)</f>
        <v/>
      </c>
      <c r="AE81" s="156"/>
      <c r="AF81" s="217"/>
      <c r="AG81" s="219" t="str">
        <f>IF(AF80="","",MAX(AF80,AF81,AF82)/10*$C$27+$C$27)</f>
        <v/>
      </c>
      <c r="AH81" s="156"/>
      <c r="AI81" s="217"/>
      <c r="AJ81" s="219" t="str">
        <f>IF(AI80="","",MAX(AI80,AI81,AI82)/10*$C$27+$C$27)</f>
        <v/>
      </c>
      <c r="AK81" s="197"/>
      <c r="AL81" s="152" t="s">
        <v>110</v>
      </c>
      <c r="AM81" s="156"/>
      <c r="AN81" s="217"/>
      <c r="AO81" s="219" t="str">
        <f>IF(AN80="","",MAX(AN80,AN81,AN82)/10*$C$27+$C$27)</f>
        <v/>
      </c>
      <c r="AP81" s="156"/>
      <c r="AQ81" s="217"/>
      <c r="AR81" s="219" t="str">
        <f>IF(AQ80="","",MAX(AQ80,AQ81,AQ82)/10*$C$27+$C$27)</f>
        <v/>
      </c>
      <c r="AS81" s="156"/>
      <c r="AT81" s="217"/>
      <c r="AU81" s="219" t="str">
        <f>IF(AT80="","",MAX(AT80,AT81,AT82)/10*$C$27+$C$27)</f>
        <v/>
      </c>
      <c r="AV81" s="156"/>
      <c r="AW81" s="217"/>
      <c r="AX81" s="219" t="str">
        <f>IF(AW80="","",MAX(AW80,AW81,AW82)/10*$C$27+$C$27)</f>
        <v/>
      </c>
      <c r="AY81" s="156"/>
      <c r="AZ81" s="217"/>
      <c r="BA81" s="219" t="str">
        <f>IF(AZ80="","",MAX(AZ80,AZ81,AZ82)/10*$C$27+$C$27)</f>
        <v/>
      </c>
      <c r="BB81" s="197"/>
      <c r="BC81" s="152" t="s">
        <v>110</v>
      </c>
      <c r="BD81" s="156"/>
      <c r="BE81" s="217"/>
      <c r="BF81" s="219" t="str">
        <f>IF(BE80="","",MAX(BE80,BE81,BE82)/10*$C$27+$C$27)</f>
        <v/>
      </c>
      <c r="BG81" s="156"/>
      <c r="BH81" s="217"/>
      <c r="BI81" s="219" t="str">
        <f>IF(BH80="","",MAX(BH80,BH81,BH82)/10*$C$27+$C$27)</f>
        <v/>
      </c>
      <c r="BJ81" s="156"/>
      <c r="BK81" s="217"/>
      <c r="BL81" s="219" t="str">
        <f>IF(BK80="","",MAX(BK80,BK81,BK82)/10*$C$27+$C$27)</f>
        <v/>
      </c>
      <c r="BM81" s="156"/>
      <c r="BN81" s="217"/>
      <c r="BO81" s="219" t="str">
        <f>IF(BN80="","",MAX(BN80,BN81,BN82)/10*$C$27+$C$27)</f>
        <v/>
      </c>
      <c r="BP81" s="156"/>
      <c r="BQ81" s="217"/>
      <c r="BR81" s="219" t="str">
        <f>IF(BQ80="","",MAX(BQ80,BQ81,BQ82)/10*$C$27+$C$27)</f>
        <v/>
      </c>
      <c r="BV81" s="68"/>
    </row>
    <row r="82" spans="1:76" ht="32.1" customHeight="1">
      <c r="B82" s="419"/>
      <c r="C82" s="198"/>
      <c r="D82" s="152" t="s">
        <v>109</v>
      </c>
      <c r="E82" s="150"/>
      <c r="F82" s="218"/>
      <c r="G82" s="223"/>
      <c r="H82" s="150"/>
      <c r="I82" s="218"/>
      <c r="J82" s="223"/>
      <c r="K82" s="150"/>
      <c r="L82" s="218"/>
      <c r="M82" s="223"/>
      <c r="N82" s="150"/>
      <c r="O82" s="218"/>
      <c r="P82" s="223"/>
      <c r="Q82" s="150"/>
      <c r="R82" s="218"/>
      <c r="S82" s="223"/>
      <c r="T82" s="198"/>
      <c r="U82" s="152" t="s">
        <v>109</v>
      </c>
      <c r="V82" s="150"/>
      <c r="W82" s="218"/>
      <c r="X82" s="223"/>
      <c r="Y82" s="150"/>
      <c r="Z82" s="218"/>
      <c r="AA82" s="223"/>
      <c r="AB82" s="150"/>
      <c r="AC82" s="218"/>
      <c r="AD82" s="223"/>
      <c r="AE82" s="150"/>
      <c r="AF82" s="218"/>
      <c r="AG82" s="223"/>
      <c r="AH82" s="150"/>
      <c r="AI82" s="218"/>
      <c r="AJ82" s="223"/>
      <c r="AK82" s="198"/>
      <c r="AL82" s="152" t="s">
        <v>109</v>
      </c>
      <c r="AM82" s="150"/>
      <c r="AN82" s="218"/>
      <c r="AO82" s="223"/>
      <c r="AP82" s="150"/>
      <c r="AQ82" s="218"/>
      <c r="AR82" s="223"/>
      <c r="AS82" s="150"/>
      <c r="AT82" s="218"/>
      <c r="AU82" s="223"/>
      <c r="AV82" s="150"/>
      <c r="AW82" s="218"/>
      <c r="AX82" s="223"/>
      <c r="AY82" s="150"/>
      <c r="AZ82" s="218"/>
      <c r="BA82" s="223"/>
      <c r="BB82" s="198"/>
      <c r="BC82" s="152" t="s">
        <v>109</v>
      </c>
      <c r="BD82" s="150"/>
      <c r="BE82" s="218"/>
      <c r="BF82" s="223"/>
      <c r="BG82" s="150"/>
      <c r="BH82" s="218"/>
      <c r="BI82" s="223"/>
      <c r="BJ82" s="150"/>
      <c r="BK82" s="218"/>
      <c r="BL82" s="223"/>
      <c r="BM82" s="150"/>
      <c r="BN82" s="218"/>
      <c r="BO82" s="223"/>
      <c r="BP82" s="150"/>
      <c r="BQ82" s="218"/>
      <c r="BR82" s="223"/>
      <c r="BV82" s="68"/>
    </row>
    <row r="83" spans="1:76" ht="32.1" customHeight="1">
      <c r="B83" s="151" t="str">
        <f>CONCATENATE(LEFT(B$14,LEN(B$14)-1)," ",'5. Kl.'!A$51,":")</f>
        <v>Element 6:</v>
      </c>
      <c r="C83" s="196">
        <f>IF('5. Kl.'!$E$51="","",'5. Kl.'!$E$51)</f>
        <v>1.3</v>
      </c>
      <c r="D83" s="152" t="s">
        <v>111</v>
      </c>
      <c r="E83" s="150"/>
      <c r="F83" s="218"/>
      <c r="G83" s="222"/>
      <c r="H83" s="150"/>
      <c r="I83" s="218"/>
      <c r="J83" s="222"/>
      <c r="K83" s="150"/>
      <c r="L83" s="218"/>
      <c r="M83" s="222"/>
      <c r="N83" s="150"/>
      <c r="O83" s="218"/>
      <c r="P83" s="222"/>
      <c r="Q83" s="150"/>
      <c r="R83" s="218"/>
      <c r="S83" s="222"/>
      <c r="T83" s="196">
        <f>IF('5. Kl.'!$E$51="","",'5. Kl.'!$E$51)</f>
        <v>1.3</v>
      </c>
      <c r="U83" s="152" t="s">
        <v>111</v>
      </c>
      <c r="V83" s="150"/>
      <c r="W83" s="218"/>
      <c r="X83" s="222"/>
      <c r="Y83" s="150"/>
      <c r="Z83" s="218"/>
      <c r="AA83" s="222"/>
      <c r="AB83" s="150"/>
      <c r="AC83" s="218"/>
      <c r="AD83" s="222"/>
      <c r="AE83" s="150"/>
      <c r="AF83" s="218"/>
      <c r="AG83" s="222"/>
      <c r="AH83" s="150"/>
      <c r="AI83" s="218"/>
      <c r="AJ83" s="222"/>
      <c r="AK83" s="196">
        <f>IF('5. Kl.'!$E$51="","",'5. Kl.'!$E$51)</f>
        <v>1.3</v>
      </c>
      <c r="AL83" s="152" t="s">
        <v>111</v>
      </c>
      <c r="AM83" s="150"/>
      <c r="AN83" s="218"/>
      <c r="AO83" s="222"/>
      <c r="AP83" s="150"/>
      <c r="AQ83" s="218"/>
      <c r="AR83" s="222"/>
      <c r="AS83" s="150"/>
      <c r="AT83" s="218"/>
      <c r="AU83" s="222"/>
      <c r="AV83" s="150"/>
      <c r="AW83" s="218"/>
      <c r="AX83" s="222"/>
      <c r="AY83" s="150"/>
      <c r="AZ83" s="218"/>
      <c r="BA83" s="222"/>
      <c r="BB83" s="196">
        <f>IF('5. Kl.'!$E$51="","",'5. Kl.'!$E$51)</f>
        <v>1.3</v>
      </c>
      <c r="BC83" s="152" t="s">
        <v>111</v>
      </c>
      <c r="BD83" s="150"/>
      <c r="BE83" s="218"/>
      <c r="BF83" s="222"/>
      <c r="BG83" s="150"/>
      <c r="BH83" s="218"/>
      <c r="BI83" s="222"/>
      <c r="BJ83" s="150"/>
      <c r="BK83" s="218"/>
      <c r="BL83" s="222"/>
      <c r="BM83" s="150"/>
      <c r="BN83" s="218"/>
      <c r="BO83" s="222"/>
      <c r="BP83" s="150"/>
      <c r="BQ83" s="218"/>
      <c r="BR83" s="222"/>
      <c r="BV83" s="68" t="e">
        <f>'6. Kl.'!#REF!</f>
        <v>#REF!</v>
      </c>
    </row>
    <row r="84" spans="1:76" ht="32.1" customHeight="1">
      <c r="B84" s="418" t="str">
        <f>IF('5. Kl.'!$B$51="","",'5. Kl.'!$B$51)</f>
        <v>CSpB (5)</v>
      </c>
      <c r="C84" s="197"/>
      <c r="D84" s="152" t="s">
        <v>110</v>
      </c>
      <c r="E84" s="156"/>
      <c r="F84" s="217"/>
      <c r="G84" s="219" t="str">
        <f>IF(F83="","",MAX(F83,F84,F85)/10*$C$30+$C$30)</f>
        <v/>
      </c>
      <c r="H84" s="156"/>
      <c r="I84" s="217"/>
      <c r="J84" s="219" t="str">
        <f>IF(I83="","",MAX(I83,I84,I85)/10*$C$30+$C$30)</f>
        <v/>
      </c>
      <c r="K84" s="156"/>
      <c r="L84" s="217"/>
      <c r="M84" s="219" t="str">
        <f>IF(L83="","",MAX(L83,L84,L85)/10*$C$30+$C$30)</f>
        <v/>
      </c>
      <c r="N84" s="156"/>
      <c r="O84" s="217"/>
      <c r="P84" s="219" t="str">
        <f>IF(O83="","",MAX(O83,O84,O85)/10*$C$30+$C$30)</f>
        <v/>
      </c>
      <c r="Q84" s="156"/>
      <c r="R84" s="217"/>
      <c r="S84" s="219" t="str">
        <f>IF(R83="","",MAX(R83,R84,R85)/10*$C$30+$C$30)</f>
        <v/>
      </c>
      <c r="T84" s="197"/>
      <c r="U84" s="152" t="s">
        <v>110</v>
      </c>
      <c r="V84" s="156"/>
      <c r="W84" s="217"/>
      <c r="X84" s="219" t="str">
        <f>IF(W83="","",MAX(W83,W84,W85)/10*$C$30+$C$30)</f>
        <v/>
      </c>
      <c r="Y84" s="156"/>
      <c r="Z84" s="217"/>
      <c r="AA84" s="219" t="str">
        <f>IF(Z83="","",MAX(Z83,Z84,Z85)/10*$C$30+$C$30)</f>
        <v/>
      </c>
      <c r="AB84" s="156"/>
      <c r="AC84" s="217"/>
      <c r="AD84" s="219" t="str">
        <f>IF(AC83="","",MAX(AC83,AC84,AC85)/10*$C$30+$C$30)</f>
        <v/>
      </c>
      <c r="AE84" s="156"/>
      <c r="AF84" s="217"/>
      <c r="AG84" s="219" t="str">
        <f>IF(AF83="","",MAX(AF83,AF84,AF85)/10*$C$30+$C$30)</f>
        <v/>
      </c>
      <c r="AH84" s="156"/>
      <c r="AI84" s="217"/>
      <c r="AJ84" s="219" t="str">
        <f>IF(AI83="","",MAX(AI83,AI84,AI85)/10*$C$30+$C$30)</f>
        <v/>
      </c>
      <c r="AK84" s="197"/>
      <c r="AL84" s="152" t="s">
        <v>110</v>
      </c>
      <c r="AM84" s="156"/>
      <c r="AN84" s="217"/>
      <c r="AO84" s="219" t="str">
        <f>IF(AN83="","",MAX(AN83,AN84,AN85)/10*$C$30+$C$30)</f>
        <v/>
      </c>
      <c r="AP84" s="156"/>
      <c r="AQ84" s="217"/>
      <c r="AR84" s="219" t="str">
        <f>IF(AQ83="","",MAX(AQ83,AQ84,AQ85)/10*$C$30+$C$30)</f>
        <v/>
      </c>
      <c r="AS84" s="156"/>
      <c r="AT84" s="217"/>
      <c r="AU84" s="219" t="str">
        <f>IF(AT83="","",MAX(AT83,AT84,AT85)/10*$C$30+$C$30)</f>
        <v/>
      </c>
      <c r="AV84" s="156"/>
      <c r="AW84" s="217"/>
      <c r="AX84" s="219" t="str">
        <f>IF(AW83="","",MAX(AW83,AW84,AW85)/10*$C$30+$C$30)</f>
        <v/>
      </c>
      <c r="AY84" s="156"/>
      <c r="AZ84" s="217"/>
      <c r="BA84" s="219" t="str">
        <f>IF(AZ83="","",MAX(AZ83,AZ84,AZ85)/10*$C$30+$C$30)</f>
        <v/>
      </c>
      <c r="BB84" s="197"/>
      <c r="BC84" s="152" t="s">
        <v>110</v>
      </c>
      <c r="BD84" s="156"/>
      <c r="BE84" s="217"/>
      <c r="BF84" s="219" t="str">
        <f>IF(BE83="","",MAX(BE83,BE84,BE85)/10*$C$30+$C$30)</f>
        <v/>
      </c>
      <c r="BG84" s="156"/>
      <c r="BH84" s="217"/>
      <c r="BI84" s="219" t="str">
        <f>IF(BH83="","",MAX(BH83,BH84,BH85)/10*$C$30+$C$30)</f>
        <v/>
      </c>
      <c r="BJ84" s="156"/>
      <c r="BK84" s="217"/>
      <c r="BL84" s="219" t="str">
        <f>IF(BK83="","",MAX(BK83,BK84,BK85)/10*$C$30+$C$30)</f>
        <v/>
      </c>
      <c r="BM84" s="156"/>
      <c r="BN84" s="217"/>
      <c r="BO84" s="219" t="str">
        <f>IF(BN83="","",MAX(BN83,BN84,BN85)/10*$C$30+$C$30)</f>
        <v/>
      </c>
      <c r="BP84" s="156"/>
      <c r="BQ84" s="217"/>
      <c r="BR84" s="219" t="str">
        <f>IF(BQ83="","",MAX(BQ83,BQ84,BQ85)/10*$C$30+$C$30)</f>
        <v/>
      </c>
      <c r="BV84" s="68"/>
    </row>
    <row r="85" spans="1:76" ht="32.1" customHeight="1">
      <c r="B85" s="419"/>
      <c r="C85" s="198"/>
      <c r="D85" s="152" t="s">
        <v>109</v>
      </c>
      <c r="E85" s="150"/>
      <c r="F85" s="218"/>
      <c r="G85" s="223"/>
      <c r="H85" s="150"/>
      <c r="I85" s="218"/>
      <c r="J85" s="223"/>
      <c r="K85" s="150"/>
      <c r="L85" s="218"/>
      <c r="M85" s="223"/>
      <c r="N85" s="150"/>
      <c r="O85" s="218"/>
      <c r="P85" s="223"/>
      <c r="Q85" s="150"/>
      <c r="R85" s="218"/>
      <c r="S85" s="223"/>
      <c r="T85" s="198"/>
      <c r="U85" s="152" t="s">
        <v>109</v>
      </c>
      <c r="V85" s="150"/>
      <c r="W85" s="218"/>
      <c r="X85" s="223"/>
      <c r="Y85" s="150"/>
      <c r="Z85" s="218"/>
      <c r="AA85" s="223"/>
      <c r="AB85" s="150"/>
      <c r="AC85" s="218"/>
      <c r="AD85" s="223"/>
      <c r="AE85" s="150"/>
      <c r="AF85" s="218"/>
      <c r="AG85" s="223"/>
      <c r="AH85" s="150"/>
      <c r="AI85" s="218"/>
      <c r="AJ85" s="223"/>
      <c r="AK85" s="198"/>
      <c r="AL85" s="152" t="s">
        <v>109</v>
      </c>
      <c r="AM85" s="150"/>
      <c r="AN85" s="218"/>
      <c r="AO85" s="223"/>
      <c r="AP85" s="150"/>
      <c r="AQ85" s="218"/>
      <c r="AR85" s="223"/>
      <c r="AS85" s="150"/>
      <c r="AT85" s="218"/>
      <c r="AU85" s="223"/>
      <c r="AV85" s="150"/>
      <c r="AW85" s="218"/>
      <c r="AX85" s="223"/>
      <c r="AY85" s="150"/>
      <c r="AZ85" s="218"/>
      <c r="BA85" s="223"/>
      <c r="BB85" s="198"/>
      <c r="BC85" s="152" t="s">
        <v>109</v>
      </c>
      <c r="BD85" s="150"/>
      <c r="BE85" s="218"/>
      <c r="BF85" s="223"/>
      <c r="BG85" s="150"/>
      <c r="BH85" s="218"/>
      <c r="BI85" s="223"/>
      <c r="BJ85" s="150"/>
      <c r="BK85" s="218"/>
      <c r="BL85" s="223"/>
      <c r="BM85" s="150"/>
      <c r="BN85" s="218"/>
      <c r="BO85" s="223"/>
      <c r="BP85" s="150"/>
      <c r="BQ85" s="218"/>
      <c r="BR85" s="223"/>
      <c r="BV85" s="68"/>
    </row>
    <row r="86" spans="1:76" ht="32.1" customHeight="1">
      <c r="B86" s="151" t="str">
        <f>CONCATENATE(LEFT(B$14,LEN(B$14)-1)," ",'5. Kl.'!A$52,":")</f>
        <v>Element 7:</v>
      </c>
      <c r="C86" s="422">
        <f>IF('5. Kl.'!$E$52="","",'5. Kl.'!$E$52)</f>
        <v>1.8</v>
      </c>
      <c r="D86" s="152" t="s">
        <v>111</v>
      </c>
      <c r="E86" s="150"/>
      <c r="F86" s="218"/>
      <c r="G86" s="248" t="str">
        <f>IF(G33="","",G33)</f>
        <v/>
      </c>
      <c r="H86" s="150"/>
      <c r="I86" s="218"/>
      <c r="J86" s="248" t="str">
        <f>IF(J33="","",J33)</f>
        <v/>
      </c>
      <c r="K86" s="150"/>
      <c r="L86" s="218"/>
      <c r="M86" s="248" t="str">
        <f>IF(M33="","",M33)</f>
        <v/>
      </c>
      <c r="N86" s="150"/>
      <c r="O86" s="218"/>
      <c r="P86" s="248" t="str">
        <f>IF(P33="","",P33)</f>
        <v/>
      </c>
      <c r="Q86" s="150"/>
      <c r="R86" s="218"/>
      <c r="S86" s="248" t="str">
        <f>IF(S33="","",S33)</f>
        <v/>
      </c>
      <c r="T86" s="422">
        <f>IF('5. Kl.'!$E$52="","",'5. Kl.'!$E$52)</f>
        <v>1.8</v>
      </c>
      <c r="U86" s="152" t="s">
        <v>111</v>
      </c>
      <c r="V86" s="150"/>
      <c r="W86" s="218"/>
      <c r="X86" s="248" t="str">
        <f>IF(X33="","",X33)</f>
        <v/>
      </c>
      <c r="Y86" s="150"/>
      <c r="Z86" s="218"/>
      <c r="AA86" s="248" t="str">
        <f>IF(AA33="","",AA33)</f>
        <v/>
      </c>
      <c r="AB86" s="150"/>
      <c r="AC86" s="218"/>
      <c r="AD86" s="248" t="str">
        <f>IF(AD33="","",AD33)</f>
        <v/>
      </c>
      <c r="AE86" s="150"/>
      <c r="AF86" s="218"/>
      <c r="AG86" s="248" t="str">
        <f>IF(AG33="","",AG33)</f>
        <v/>
      </c>
      <c r="AH86" s="150"/>
      <c r="AI86" s="218"/>
      <c r="AJ86" s="248" t="str">
        <f>IF(AJ33="","",AJ33)</f>
        <v/>
      </c>
      <c r="AK86" s="422">
        <f>IF('5. Kl.'!$E$52="","",'5. Kl.'!$E$52)</f>
        <v>1.8</v>
      </c>
      <c r="AL86" s="152" t="s">
        <v>111</v>
      </c>
      <c r="AM86" s="150"/>
      <c r="AN86" s="218"/>
      <c r="AO86" s="248" t="str">
        <f>IF(AO33="","",AO33)</f>
        <v/>
      </c>
      <c r="AP86" s="150"/>
      <c r="AQ86" s="218"/>
      <c r="AR86" s="248" t="str">
        <f>IF(AR33="","",AR33)</f>
        <v/>
      </c>
      <c r="AS86" s="150"/>
      <c r="AT86" s="218"/>
      <c r="AU86" s="248" t="str">
        <f>IF(AU33="","",AU33)</f>
        <v/>
      </c>
      <c r="AV86" s="150"/>
      <c r="AW86" s="218"/>
      <c r="AX86" s="248" t="str">
        <f>IF(AX33="","",AX33)</f>
        <v/>
      </c>
      <c r="AY86" s="150"/>
      <c r="AZ86" s="218"/>
      <c r="BA86" s="248" t="str">
        <f>IF(BA33="","",BA33)</f>
        <v/>
      </c>
      <c r="BB86" s="422">
        <f>IF('5. Kl.'!$E$52="","",'5. Kl.'!$E$52)</f>
        <v>1.8</v>
      </c>
      <c r="BC86" s="152" t="s">
        <v>111</v>
      </c>
      <c r="BD86" s="150"/>
      <c r="BE86" s="218"/>
      <c r="BF86" s="248" t="str">
        <f>IF(BF33="","",BF33)</f>
        <v/>
      </c>
      <c r="BG86" s="150"/>
      <c r="BH86" s="218"/>
      <c r="BI86" s="248" t="str">
        <f>IF(BI33="","",BI33)</f>
        <v/>
      </c>
      <c r="BJ86" s="150"/>
      <c r="BK86" s="218"/>
      <c r="BL86" s="248" t="str">
        <f>IF(BL33="","",BL33)</f>
        <v/>
      </c>
      <c r="BM86" s="150"/>
      <c r="BN86" s="218"/>
      <c r="BO86" s="248" t="str">
        <f>IF(BO33="","",BO33)</f>
        <v/>
      </c>
      <c r="BP86" s="150"/>
      <c r="BQ86" s="218"/>
      <c r="BR86" s="248" t="str">
        <f>IF(BR33="","",BR33)</f>
        <v/>
      </c>
    </row>
    <row r="87" spans="1:76" ht="32.1" customHeight="1">
      <c r="B87" s="418" t="str">
        <f>IF('5. Kl.'!$B$52="","",'5. Kl.'!$B$52)</f>
        <v>Pirouette mit Fusswechsel (CUSpB / CSSpB) ohne Positionswechsel (5/5)
CUSpB = 1.8 / CSSpB = 1.9</v>
      </c>
      <c r="C87" s="423"/>
      <c r="D87" s="152" t="s">
        <v>110</v>
      </c>
      <c r="E87" s="156"/>
      <c r="F87" s="217"/>
      <c r="G87" s="219" t="str">
        <f>IF(F86="","",IF($C$6=6,MAX(F86,F86,F86)/10*$C$33+$C$33,MAX(F86,F87,F88)/10*G$86+G$86))</f>
        <v/>
      </c>
      <c r="H87" s="156"/>
      <c r="I87" s="217"/>
      <c r="J87" s="219" t="str">
        <f>IF(I86="","",IF($C$6=6,MAX(I86,I86,I86)/10*$C$33+$C$33,MAX(I86,I87,I88)/10*J$86+J$86))</f>
        <v/>
      </c>
      <c r="K87" s="156"/>
      <c r="L87" s="217"/>
      <c r="M87" s="219" t="str">
        <f>IF(L86="","",IF($C$6=6,MAX(L86,L86,L86)/10*$C$33+$C$33,MAX(L86,L87,L88)/10*M$86+M$86))</f>
        <v/>
      </c>
      <c r="N87" s="156"/>
      <c r="O87" s="217"/>
      <c r="P87" s="219" t="str">
        <f>IF(O86="","",IF($C$6=6,MAX(O86,O86,O86)/10*$C$33+$C$33,MAX(O86,O87,O88)/10*P$86+P$86))</f>
        <v/>
      </c>
      <c r="Q87" s="156"/>
      <c r="R87" s="217"/>
      <c r="S87" s="219" t="str">
        <f>IF(R86="","",IF($C$6=6,MAX(R86,R86,R86)/10*$C$33+$C$33,MAX(R86,R87,R88)/10*S$86+S$86))</f>
        <v/>
      </c>
      <c r="T87" s="423"/>
      <c r="U87" s="152" t="s">
        <v>110</v>
      </c>
      <c r="V87" s="156"/>
      <c r="W87" s="217"/>
      <c r="X87" s="219" t="str">
        <f>IF(W86="","",IF($C$6=6,MAX(W86,W86,W86)/10*$C$33+$C$33,MAX(W86,W87,W88)/10*X$86+X$86))</f>
        <v/>
      </c>
      <c r="Y87" s="156"/>
      <c r="Z87" s="217"/>
      <c r="AA87" s="219" t="str">
        <f>IF(Z86="","",IF($C$6=6,MAX(Z86,Z86,Z86)/10*$C$33+$C$33,MAX(Z86,Z87,Z88)/10*AA$86+AA$86))</f>
        <v/>
      </c>
      <c r="AB87" s="156"/>
      <c r="AC87" s="217"/>
      <c r="AD87" s="219" t="str">
        <f>IF(AC86="","",IF($C$6=6,MAX(AC86,AC86,AC86)/10*$C$33+$C$33,MAX(AC86,AC87,AC88)/10*AD$86+AD$86))</f>
        <v/>
      </c>
      <c r="AE87" s="156"/>
      <c r="AF87" s="217"/>
      <c r="AG87" s="219" t="str">
        <f>IF(AF86="","",IF($C$6=6,MAX(AF86,AF86,AF86)/10*$C$33+$C$33,MAX(AF86,AF87,AF88)/10*AG$86+AG$86))</f>
        <v/>
      </c>
      <c r="AH87" s="156"/>
      <c r="AI87" s="217"/>
      <c r="AJ87" s="219" t="str">
        <f>IF(AI86="","",IF($C$6=6,MAX(AI86,AI86,AI86)/10*$C$33+$C$33,MAX(AI86,AI87,AI88)/10*AJ$86+AJ$86))</f>
        <v/>
      </c>
      <c r="AK87" s="423"/>
      <c r="AL87" s="152" t="s">
        <v>110</v>
      </c>
      <c r="AM87" s="156"/>
      <c r="AN87" s="217"/>
      <c r="AO87" s="219" t="str">
        <f>IF(AN86="","",IF($C$6=6,MAX(AN86,AN86,AN86)/10*$C$33+$C$33,MAX(AN86,AN87,AN88)/10*AO$86+AO$86))</f>
        <v/>
      </c>
      <c r="AP87" s="156"/>
      <c r="AQ87" s="217"/>
      <c r="AR87" s="219" t="str">
        <f>IF(AQ86="","",IF($C$6=6,MAX(AQ86,AQ86,AQ86)/10*$C$33+$C$33,MAX(AQ86,AQ87,AQ88)/10*AR$86+AR$86))</f>
        <v/>
      </c>
      <c r="AS87" s="156"/>
      <c r="AT87" s="217"/>
      <c r="AU87" s="219" t="str">
        <f>IF(AT86="","",IF($C$6=6,MAX(AT86,AT86,AT86)/10*$C$33+$C$33,MAX(AT86,AT87,AT88)/10*AU$86+AU$86))</f>
        <v/>
      </c>
      <c r="AV87" s="156"/>
      <c r="AW87" s="217"/>
      <c r="AX87" s="219" t="str">
        <f>IF(AW86="","",IF($C$6=6,MAX(AW86,AW86,AW86)/10*$C$33+$C$33,MAX(AW86,AW87,AW88)/10*AX$86+AX$86))</f>
        <v/>
      </c>
      <c r="AY87" s="156"/>
      <c r="AZ87" s="217"/>
      <c r="BA87" s="219" t="str">
        <f>IF(AZ86="","",IF($C$6=6,MAX(AZ86,AZ86,AZ86)/10*$C$33+$C$33,MAX(AZ86,AZ87,AZ88)/10*BA$86+BA$86))</f>
        <v/>
      </c>
      <c r="BB87" s="423"/>
      <c r="BC87" s="152" t="s">
        <v>110</v>
      </c>
      <c r="BD87" s="156"/>
      <c r="BE87" s="217"/>
      <c r="BF87" s="219" t="str">
        <f>IF(BE86="","",IF($C$6=6,MAX(BE86,BE86,BE86)/10*$C$33+$C$33,MAX(BE86,BE87,BE88)/10*BF$86+BF$86))</f>
        <v/>
      </c>
      <c r="BG87" s="156"/>
      <c r="BH87" s="217"/>
      <c r="BI87" s="219" t="str">
        <f>IF(BH86="","",IF($C$6=6,MAX(BH86,BH86,BH86)/10*$C$33+$C$33,MAX(BH86,BH87,BH88)/10*BI$86+BI$86))</f>
        <v/>
      </c>
      <c r="BJ87" s="156"/>
      <c r="BK87" s="217"/>
      <c r="BL87" s="219" t="str">
        <f>IF(BK86="","",IF($C$6=6,MAX(BK86,BK86,BK86)/10*$C$33+$C$33,MAX(BK86,BK87,BK88)/10*BL$86+BL$86))</f>
        <v/>
      </c>
      <c r="BM87" s="156"/>
      <c r="BN87" s="217"/>
      <c r="BO87" s="219" t="str">
        <f>IF(BN86="","",IF($C$6=6,MAX(BN86,BN86,BN86)/10*$C$33+$C$33,MAX(BN86,BN87,BN88)/10*BO$86+BO$86))</f>
        <v/>
      </c>
      <c r="BP87" s="156"/>
      <c r="BQ87" s="217"/>
      <c r="BR87" s="219" t="str">
        <f>IF(BQ86="","",IF($C$6=6,MAX(BQ86,BQ86,BQ86)/10*$C$33+$C$33,MAX(BQ86,BQ87,BQ88)/10*BR$86+BR$86))</f>
        <v/>
      </c>
    </row>
    <row r="88" spans="1:76" ht="32.1" customHeight="1">
      <c r="B88" s="419"/>
      <c r="C88" s="198"/>
      <c r="D88" s="152" t="s">
        <v>109</v>
      </c>
      <c r="E88" s="150"/>
      <c r="F88" s="218"/>
      <c r="G88" s="223"/>
      <c r="H88" s="150"/>
      <c r="I88" s="218"/>
      <c r="J88" s="223"/>
      <c r="K88" s="150"/>
      <c r="L88" s="218"/>
      <c r="M88" s="223"/>
      <c r="N88" s="150"/>
      <c r="O88" s="218"/>
      <c r="P88" s="223"/>
      <c r="Q88" s="150"/>
      <c r="R88" s="218"/>
      <c r="S88" s="223"/>
      <c r="T88" s="198"/>
      <c r="U88" s="152" t="s">
        <v>109</v>
      </c>
      <c r="V88" s="150"/>
      <c r="W88" s="218"/>
      <c r="X88" s="223"/>
      <c r="Y88" s="150"/>
      <c r="Z88" s="218"/>
      <c r="AA88" s="223"/>
      <c r="AB88" s="150"/>
      <c r="AC88" s="218"/>
      <c r="AD88" s="223"/>
      <c r="AE88" s="150"/>
      <c r="AF88" s="218"/>
      <c r="AG88" s="223"/>
      <c r="AH88" s="150"/>
      <c r="AI88" s="218"/>
      <c r="AJ88" s="223"/>
      <c r="AK88" s="198"/>
      <c r="AL88" s="152" t="s">
        <v>109</v>
      </c>
      <c r="AM88" s="150"/>
      <c r="AN88" s="218"/>
      <c r="AO88" s="223"/>
      <c r="AP88" s="150"/>
      <c r="AQ88" s="218"/>
      <c r="AR88" s="223"/>
      <c r="AS88" s="150"/>
      <c r="AT88" s="218"/>
      <c r="AU88" s="223"/>
      <c r="AV88" s="150"/>
      <c r="AW88" s="218"/>
      <c r="AX88" s="223"/>
      <c r="AY88" s="150"/>
      <c r="AZ88" s="218"/>
      <c r="BA88" s="223"/>
      <c r="BB88" s="198"/>
      <c r="BC88" s="152" t="s">
        <v>109</v>
      </c>
      <c r="BD88" s="150"/>
      <c r="BE88" s="218"/>
      <c r="BF88" s="223"/>
      <c r="BG88" s="150"/>
      <c r="BH88" s="218"/>
      <c r="BI88" s="223"/>
      <c r="BJ88" s="150"/>
      <c r="BK88" s="218"/>
      <c r="BL88" s="223"/>
      <c r="BM88" s="150"/>
      <c r="BN88" s="218"/>
      <c r="BO88" s="223"/>
      <c r="BP88" s="150"/>
      <c r="BQ88" s="218"/>
      <c r="BR88" s="223"/>
    </row>
    <row r="89" spans="1:76" ht="32.1" customHeight="1">
      <c r="A89" s="144"/>
      <c r="B89" s="157" t="str">
        <f>'6. Kl.'!B$53</f>
        <v>Total Punkte benötigt</v>
      </c>
      <c r="C89" s="158">
        <f>IF('5. Kl.'!$B$7="","",'5. Kl.'!$B$7)</f>
        <v>7.6</v>
      </c>
      <c r="D89" s="159"/>
      <c r="E89" s="160" t="str">
        <f>CONCATENATE("Total ",$H$4)</f>
        <v>Total PreisrichterIn 2</v>
      </c>
      <c r="F89" s="161"/>
      <c r="G89" s="219" t="str">
        <f>IFERROR((SUM(G68:G85)+G87),"")</f>
        <v/>
      </c>
      <c r="H89" s="160" t="str">
        <f>CONCATENATE("Total ",$H$4)</f>
        <v>Total PreisrichterIn 2</v>
      </c>
      <c r="I89" s="161"/>
      <c r="J89" s="219" t="str">
        <f>IFERROR((SUM(J68:J85)+J87),"")</f>
        <v/>
      </c>
      <c r="K89" s="160" t="str">
        <f>CONCATENATE("Total ",$H$4)</f>
        <v>Total PreisrichterIn 2</v>
      </c>
      <c r="L89" s="161"/>
      <c r="M89" s="219" t="str">
        <f>IFERROR((SUM(M68:M85)+M87),"")</f>
        <v/>
      </c>
      <c r="N89" s="160" t="str">
        <f>CONCATENATE("Total ",$H$4)</f>
        <v>Total PreisrichterIn 2</v>
      </c>
      <c r="O89" s="161"/>
      <c r="P89" s="219" t="str">
        <f>IFERROR((SUM(P68:P85)+P87),"")</f>
        <v/>
      </c>
      <c r="Q89" s="160" t="str">
        <f>CONCATENATE("Total ",$H$4)</f>
        <v>Total PreisrichterIn 2</v>
      </c>
      <c r="R89" s="161"/>
      <c r="S89" s="219" t="str">
        <f>IFERROR((SUM(S68:S85)+S87),"")</f>
        <v/>
      </c>
      <c r="T89" s="158">
        <f>IF('5. Kl.'!$B$7="","",'5. Kl.'!$B$7)</f>
        <v>7.6</v>
      </c>
      <c r="U89" s="159"/>
      <c r="V89" s="160" t="str">
        <f>CONCATENATE("Total ",$H$4)</f>
        <v>Total PreisrichterIn 2</v>
      </c>
      <c r="W89" s="161"/>
      <c r="X89" s="219" t="str">
        <f>IFERROR((SUM(X68:X85)+X87),"")</f>
        <v/>
      </c>
      <c r="Y89" s="160" t="str">
        <f>CONCATENATE("Total ",$H$4)</f>
        <v>Total PreisrichterIn 2</v>
      </c>
      <c r="Z89" s="161"/>
      <c r="AA89" s="219" t="str">
        <f>IFERROR((SUM(AA68:AA85)+AA87),"")</f>
        <v/>
      </c>
      <c r="AB89" s="160" t="str">
        <f>CONCATENATE("Total ",$H$4)</f>
        <v>Total PreisrichterIn 2</v>
      </c>
      <c r="AC89" s="161"/>
      <c r="AD89" s="219" t="str">
        <f>IFERROR((SUM(AD68:AD85)+AD87),"")</f>
        <v/>
      </c>
      <c r="AE89" s="160" t="str">
        <f>CONCATENATE("Total ",$H$4)</f>
        <v>Total PreisrichterIn 2</v>
      </c>
      <c r="AF89" s="161"/>
      <c r="AG89" s="219" t="str">
        <f>IFERROR((SUM(AG68:AG85)+AG87),"")</f>
        <v/>
      </c>
      <c r="AH89" s="160" t="str">
        <f>CONCATENATE("Total ",$H$4)</f>
        <v>Total PreisrichterIn 2</v>
      </c>
      <c r="AI89" s="161"/>
      <c r="AJ89" s="219" t="str">
        <f>IFERROR((SUM(AJ68:AJ85)+AJ87),"")</f>
        <v/>
      </c>
      <c r="AK89" s="158">
        <f>IF('5. Kl.'!$B$7="","",'5. Kl.'!$B$7)</f>
        <v>7.6</v>
      </c>
      <c r="AL89" s="159"/>
      <c r="AM89" s="160" t="str">
        <f>CONCATENATE("Total ",$H$4)</f>
        <v>Total PreisrichterIn 2</v>
      </c>
      <c r="AN89" s="161"/>
      <c r="AO89" s="219" t="str">
        <f>IFERROR((SUM(AO68:AO85)+AO87),"")</f>
        <v/>
      </c>
      <c r="AP89" s="160" t="str">
        <f>CONCATENATE("Total ",$H$4)</f>
        <v>Total PreisrichterIn 2</v>
      </c>
      <c r="AQ89" s="161"/>
      <c r="AR89" s="219" t="str">
        <f>IFERROR((SUM(AR68:AR85)+AR87),"")</f>
        <v/>
      </c>
      <c r="AS89" s="160" t="str">
        <f>CONCATENATE("Total ",$H$4)</f>
        <v>Total PreisrichterIn 2</v>
      </c>
      <c r="AT89" s="161"/>
      <c r="AU89" s="219" t="str">
        <f>IFERROR((SUM(AU68:AU85)+AU87),"")</f>
        <v/>
      </c>
      <c r="AV89" s="160" t="str">
        <f>CONCATENATE("Total ",$H$4)</f>
        <v>Total PreisrichterIn 2</v>
      </c>
      <c r="AW89" s="161"/>
      <c r="AX89" s="219" t="str">
        <f>IFERROR((SUM(AX68:AX85)+AX87),"")</f>
        <v/>
      </c>
      <c r="AY89" s="160" t="str">
        <f>CONCATENATE("Total ",$H$4)</f>
        <v>Total PreisrichterIn 2</v>
      </c>
      <c r="AZ89" s="161"/>
      <c r="BA89" s="219" t="str">
        <f>IFERROR((SUM(BA68:BA85)+BA87),"")</f>
        <v/>
      </c>
      <c r="BB89" s="158">
        <f>IF('5. Kl.'!$B$7="","",'5. Kl.'!$B$7)</f>
        <v>7.6</v>
      </c>
      <c r="BC89" s="159"/>
      <c r="BD89" s="160" t="str">
        <f>CONCATENATE("Total ",$H$4)</f>
        <v>Total PreisrichterIn 2</v>
      </c>
      <c r="BE89" s="161"/>
      <c r="BF89" s="219" t="str">
        <f>IFERROR((SUM(BF68:BF85)+BF87),"")</f>
        <v/>
      </c>
      <c r="BG89" s="160" t="str">
        <f>CONCATENATE("Total ",$H$4)</f>
        <v>Total PreisrichterIn 2</v>
      </c>
      <c r="BH89" s="161"/>
      <c r="BI89" s="219" t="str">
        <f>IFERROR((SUM(BI68:BI85)+BI87),"")</f>
        <v/>
      </c>
      <c r="BJ89" s="160" t="str">
        <f>CONCATENATE("Total ",$H$4)</f>
        <v>Total PreisrichterIn 2</v>
      </c>
      <c r="BK89" s="161"/>
      <c r="BL89" s="219" t="str">
        <f>IFERROR((SUM(BL68:BL85)+BL87),"")</f>
        <v/>
      </c>
      <c r="BM89" s="160" t="str">
        <f>CONCATENATE("Total ",$H$4)</f>
        <v>Total PreisrichterIn 2</v>
      </c>
      <c r="BN89" s="161"/>
      <c r="BO89" s="219" t="str">
        <f>IFERROR((SUM(BO68:BO85)+BO87),"")</f>
        <v/>
      </c>
      <c r="BP89" s="160" t="str">
        <f>CONCATENATE("Total ",$H$4)</f>
        <v>Total PreisrichterIn 2</v>
      </c>
      <c r="BQ89" s="161"/>
      <c r="BR89" s="219" t="str">
        <f>IFERROR((SUM(BR68:BR85)+BR87),"")</f>
        <v/>
      </c>
      <c r="BS89" s="162"/>
      <c r="BT89" s="163"/>
      <c r="BU89" s="163"/>
      <c r="BV89" s="67">
        <v>1</v>
      </c>
      <c r="BX89" s="70"/>
    </row>
    <row r="90" spans="1:76" ht="32.1" hidden="1" customHeight="1">
      <c r="A90" s="144"/>
      <c r="B90" s="157"/>
      <c r="C90" s="158"/>
      <c r="D90" s="159"/>
      <c r="E90" s="225" t="s">
        <v>297</v>
      </c>
      <c r="F90" s="161"/>
      <c r="G90" s="219"/>
      <c r="H90" s="225" t="s">
        <v>297</v>
      </c>
      <c r="I90" s="161"/>
      <c r="J90" s="219"/>
      <c r="K90" s="225" t="s">
        <v>297</v>
      </c>
      <c r="L90" s="161"/>
      <c r="M90" s="219"/>
      <c r="N90" s="225" t="s">
        <v>297</v>
      </c>
      <c r="O90" s="161"/>
      <c r="P90" s="219"/>
      <c r="Q90" s="225" t="s">
        <v>297</v>
      </c>
      <c r="R90" s="161"/>
      <c r="S90" s="219"/>
      <c r="T90" s="158"/>
      <c r="U90" s="159"/>
      <c r="V90" s="225" t="s">
        <v>297</v>
      </c>
      <c r="W90" s="161"/>
      <c r="X90" s="219"/>
      <c r="Y90" s="225" t="s">
        <v>297</v>
      </c>
      <c r="Z90" s="161"/>
      <c r="AA90" s="219"/>
      <c r="AB90" s="225" t="s">
        <v>297</v>
      </c>
      <c r="AC90" s="161"/>
      <c r="AD90" s="219"/>
      <c r="AE90" s="225" t="s">
        <v>297</v>
      </c>
      <c r="AF90" s="161"/>
      <c r="AG90" s="219"/>
      <c r="AH90" s="225" t="s">
        <v>297</v>
      </c>
      <c r="AI90" s="161"/>
      <c r="AJ90" s="219"/>
      <c r="AK90" s="158"/>
      <c r="AL90" s="159"/>
      <c r="AM90" s="225" t="s">
        <v>297</v>
      </c>
      <c r="AN90" s="161"/>
      <c r="AO90" s="219"/>
      <c r="AP90" s="225" t="s">
        <v>297</v>
      </c>
      <c r="AQ90" s="161"/>
      <c r="AR90" s="219"/>
      <c r="AS90" s="225" t="s">
        <v>297</v>
      </c>
      <c r="AT90" s="161"/>
      <c r="AU90" s="219"/>
      <c r="AV90" s="225" t="s">
        <v>297</v>
      </c>
      <c r="AW90" s="161"/>
      <c r="AX90" s="219"/>
      <c r="AY90" s="225" t="s">
        <v>297</v>
      </c>
      <c r="AZ90" s="161"/>
      <c r="BA90" s="219"/>
      <c r="BB90" s="158"/>
      <c r="BC90" s="159"/>
      <c r="BD90" s="225" t="s">
        <v>297</v>
      </c>
      <c r="BE90" s="161"/>
      <c r="BF90" s="219"/>
      <c r="BG90" s="225" t="s">
        <v>297</v>
      </c>
      <c r="BH90" s="161"/>
      <c r="BI90" s="219"/>
      <c r="BJ90" s="225" t="s">
        <v>297</v>
      </c>
      <c r="BK90" s="161"/>
      <c r="BL90" s="219"/>
      <c r="BM90" s="225" t="s">
        <v>297</v>
      </c>
      <c r="BN90" s="161"/>
      <c r="BO90" s="219"/>
      <c r="BP90" s="225" t="s">
        <v>297</v>
      </c>
      <c r="BQ90" s="161"/>
      <c r="BR90" s="219"/>
      <c r="BS90" s="162"/>
      <c r="BT90" s="163"/>
      <c r="BU90" s="163"/>
      <c r="BV90" s="67"/>
      <c r="BX90" s="70"/>
    </row>
    <row r="91" spans="1:76" ht="32.1" hidden="1" customHeight="1">
      <c r="A91" s="144"/>
      <c r="B91" s="157"/>
      <c r="C91" s="158"/>
      <c r="D91" s="159"/>
      <c r="E91" s="225" t="s">
        <v>298</v>
      </c>
      <c r="F91" s="161"/>
      <c r="G91" s="219"/>
      <c r="H91" s="225" t="s">
        <v>298</v>
      </c>
      <c r="I91" s="161"/>
      <c r="J91" s="219"/>
      <c r="K91" s="225" t="s">
        <v>298</v>
      </c>
      <c r="L91" s="161"/>
      <c r="M91" s="219"/>
      <c r="N91" s="225" t="s">
        <v>298</v>
      </c>
      <c r="O91" s="161"/>
      <c r="P91" s="219"/>
      <c r="Q91" s="225" t="s">
        <v>298</v>
      </c>
      <c r="R91" s="161"/>
      <c r="S91" s="219"/>
      <c r="T91" s="158"/>
      <c r="U91" s="159"/>
      <c r="V91" s="225" t="s">
        <v>298</v>
      </c>
      <c r="W91" s="161"/>
      <c r="X91" s="219"/>
      <c r="Y91" s="225" t="s">
        <v>298</v>
      </c>
      <c r="Z91" s="161"/>
      <c r="AA91" s="219"/>
      <c r="AB91" s="225" t="s">
        <v>298</v>
      </c>
      <c r="AC91" s="161"/>
      <c r="AD91" s="219"/>
      <c r="AE91" s="225" t="s">
        <v>298</v>
      </c>
      <c r="AF91" s="161"/>
      <c r="AG91" s="219"/>
      <c r="AH91" s="225" t="s">
        <v>298</v>
      </c>
      <c r="AI91" s="161"/>
      <c r="AJ91" s="219"/>
      <c r="AK91" s="158"/>
      <c r="AL91" s="159"/>
      <c r="AM91" s="225" t="s">
        <v>298</v>
      </c>
      <c r="AN91" s="161"/>
      <c r="AO91" s="219"/>
      <c r="AP91" s="225" t="s">
        <v>298</v>
      </c>
      <c r="AQ91" s="161"/>
      <c r="AR91" s="219"/>
      <c r="AS91" s="225" t="s">
        <v>298</v>
      </c>
      <c r="AT91" s="161"/>
      <c r="AU91" s="219"/>
      <c r="AV91" s="225" t="s">
        <v>298</v>
      </c>
      <c r="AW91" s="161"/>
      <c r="AX91" s="219"/>
      <c r="AY91" s="225" t="s">
        <v>298</v>
      </c>
      <c r="AZ91" s="161"/>
      <c r="BA91" s="219"/>
      <c r="BB91" s="158"/>
      <c r="BC91" s="159"/>
      <c r="BD91" s="225" t="s">
        <v>298</v>
      </c>
      <c r="BE91" s="161"/>
      <c r="BF91" s="219"/>
      <c r="BG91" s="225" t="s">
        <v>298</v>
      </c>
      <c r="BH91" s="161"/>
      <c r="BI91" s="219"/>
      <c r="BJ91" s="225" t="s">
        <v>298</v>
      </c>
      <c r="BK91" s="161"/>
      <c r="BL91" s="219"/>
      <c r="BM91" s="225" t="s">
        <v>298</v>
      </c>
      <c r="BN91" s="161"/>
      <c r="BO91" s="219"/>
      <c r="BP91" s="225" t="s">
        <v>298</v>
      </c>
      <c r="BQ91" s="161"/>
      <c r="BR91" s="219"/>
      <c r="BS91" s="162"/>
      <c r="BT91" s="163"/>
      <c r="BU91" s="163"/>
      <c r="BV91" s="67"/>
      <c r="BX91" s="70"/>
    </row>
    <row r="92" spans="1:76" ht="32.1" customHeight="1">
      <c r="A92" s="144"/>
      <c r="B92" s="164"/>
      <c r="C92" s="205"/>
      <c r="D92" s="205"/>
      <c r="E92" s="416" t="str">
        <f>IF('6. Kl.'!$B$2='6. Kl.'!$L$1,'5. Kl. Judge Sheet'!E90,'5. Kl. Judge Sheet'!E91)</f>
        <v xml:space="preserve">mind 
1 Sprung  
1 Schritt  </v>
      </c>
      <c r="F92" s="204"/>
      <c r="G92" s="165"/>
      <c r="H92" s="416" t="str">
        <f>IF('6. Kl.'!$B$2='6. Kl.'!$L$1,'5. Kl. Judge Sheet'!H90,'5. Kl. Judge Sheet'!H91)</f>
        <v xml:space="preserve">mind 
1 Sprung  
1 Schritt  </v>
      </c>
      <c r="I92" s="204"/>
      <c r="J92" s="165"/>
      <c r="K92" s="416" t="str">
        <f>IF('6. Kl.'!$B$2='6. Kl.'!$L$1,'5. Kl. Judge Sheet'!K90,'5. Kl. Judge Sheet'!K91)</f>
        <v xml:space="preserve">mind 
1 Sprung  
1 Schritt  </v>
      </c>
      <c r="L92" s="204"/>
      <c r="M92" s="165"/>
      <c r="N92" s="416" t="str">
        <f>IF('6. Kl.'!$B$2='6. Kl.'!$L$1,'5. Kl. Judge Sheet'!N90,'5. Kl. Judge Sheet'!N91)</f>
        <v xml:space="preserve">mind 
1 Sprung  
1 Schritt  </v>
      </c>
      <c r="O92" s="204"/>
      <c r="P92" s="165"/>
      <c r="Q92" s="416" t="str">
        <f>IF('6. Kl.'!$B$2='6. Kl.'!$L$1,'5. Kl. Judge Sheet'!Q90,'5. Kl. Judge Sheet'!Q91)</f>
        <v xml:space="preserve">mind 
1 Sprung  
1 Schritt  </v>
      </c>
      <c r="R92" s="204"/>
      <c r="S92" s="165"/>
      <c r="T92" s="205"/>
      <c r="U92" s="205"/>
      <c r="V92" s="416" t="str">
        <f>IF('6. Kl.'!$B$2='6. Kl.'!$L$1,'5. Kl. Judge Sheet'!V90,'5. Kl. Judge Sheet'!V91)</f>
        <v xml:space="preserve">mind 
1 Sprung  
1 Schritt  </v>
      </c>
      <c r="W92" s="204"/>
      <c r="X92" s="165"/>
      <c r="Y92" s="416" t="str">
        <f>IF('6. Kl.'!$B$2='6. Kl.'!$L$1,'5. Kl. Judge Sheet'!Y90,'5. Kl. Judge Sheet'!Y91)</f>
        <v xml:space="preserve">mind 
1 Sprung  
1 Schritt  </v>
      </c>
      <c r="Z92" s="204"/>
      <c r="AA92" s="165"/>
      <c r="AB92" s="416" t="str">
        <f>IF('6. Kl.'!$B$2='6. Kl.'!$L$1,'5. Kl. Judge Sheet'!AB90,'5. Kl. Judge Sheet'!AB91)</f>
        <v xml:space="preserve">mind 
1 Sprung  
1 Schritt  </v>
      </c>
      <c r="AC92" s="204"/>
      <c r="AD92" s="165"/>
      <c r="AE92" s="416" t="str">
        <f>IF('6. Kl.'!$B$2='6. Kl.'!$L$1,'5. Kl. Judge Sheet'!AE90,'5. Kl. Judge Sheet'!AE91)</f>
        <v xml:space="preserve">mind 
1 Sprung  
1 Schritt  </v>
      </c>
      <c r="AF92" s="204"/>
      <c r="AG92" s="165"/>
      <c r="AH92" s="416" t="str">
        <f>IF('6. Kl.'!$B$2='6. Kl.'!$L$1,'5. Kl. Judge Sheet'!AH90,'5. Kl. Judge Sheet'!AH91)</f>
        <v xml:space="preserve">mind 
1 Sprung  
1 Schritt  </v>
      </c>
      <c r="AI92" s="204"/>
      <c r="AJ92" s="165"/>
      <c r="AK92" s="205"/>
      <c r="AL92" s="205"/>
      <c r="AM92" s="416" t="str">
        <f>IF('6. Kl.'!$B$2='6. Kl.'!$L$1,'5. Kl. Judge Sheet'!AM90,'5. Kl. Judge Sheet'!AM91)</f>
        <v xml:space="preserve">mind 
1 Sprung  
1 Schritt  </v>
      </c>
      <c r="AN92" s="204"/>
      <c r="AO92" s="165"/>
      <c r="AP92" s="416" t="str">
        <f>IF('6. Kl.'!$B$2='6. Kl.'!$L$1,'5. Kl. Judge Sheet'!AP90,'5. Kl. Judge Sheet'!AP91)</f>
        <v xml:space="preserve">mind 
1 Sprung  
1 Schritt  </v>
      </c>
      <c r="AQ92" s="204"/>
      <c r="AR92" s="165"/>
      <c r="AS92" s="416" t="str">
        <f>IF('6. Kl.'!$B$2='6. Kl.'!$L$1,'5. Kl. Judge Sheet'!AS90,'5. Kl. Judge Sheet'!AS91)</f>
        <v xml:space="preserve">mind 
1 Sprung  
1 Schritt  </v>
      </c>
      <c r="AT92" s="204"/>
      <c r="AU92" s="165"/>
      <c r="AV92" s="416" t="str">
        <f>IF('6. Kl.'!$B$2='6. Kl.'!$L$1,'5. Kl. Judge Sheet'!AV90,'5. Kl. Judge Sheet'!AV91)</f>
        <v xml:space="preserve">mind 
1 Sprung  
1 Schritt  </v>
      </c>
      <c r="AW92" s="204"/>
      <c r="AX92" s="165"/>
      <c r="AY92" s="416" t="str">
        <f>IF('6. Kl.'!$B$2='6. Kl.'!$L$1,'5. Kl. Judge Sheet'!AY90,'5. Kl. Judge Sheet'!AY91)</f>
        <v xml:space="preserve">mind 
1 Sprung  
1 Schritt  </v>
      </c>
      <c r="AZ92" s="204"/>
      <c r="BA92" s="165"/>
      <c r="BB92" s="205"/>
      <c r="BC92" s="205"/>
      <c r="BD92" s="416" t="str">
        <f>IF('6. Kl.'!$B$2='6. Kl.'!$L$1,'5. Kl. Judge Sheet'!BD90,'5. Kl. Judge Sheet'!BD91)</f>
        <v xml:space="preserve">mind 
1 Sprung  
1 Schritt  </v>
      </c>
      <c r="BE92" s="204"/>
      <c r="BF92" s="165"/>
      <c r="BG92" s="416" t="str">
        <f>IF('6. Kl.'!$B$2='6. Kl.'!$L$1,'5. Kl. Judge Sheet'!BG90,'5. Kl. Judge Sheet'!BG91)</f>
        <v xml:space="preserve">mind 
1 Sprung  
1 Schritt  </v>
      </c>
      <c r="BH92" s="204"/>
      <c r="BI92" s="165"/>
      <c r="BJ92" s="416" t="str">
        <f>IF('6. Kl.'!$B$2='6. Kl.'!$L$1,'5. Kl. Judge Sheet'!BJ90,'5. Kl. Judge Sheet'!BJ91)</f>
        <v xml:space="preserve">mind 
1 Sprung  
1 Schritt  </v>
      </c>
      <c r="BK92" s="204"/>
      <c r="BL92" s="165"/>
      <c r="BM92" s="416" t="str">
        <f>IF('6. Kl.'!$B$2='6. Kl.'!$L$1,'5. Kl. Judge Sheet'!BM90,'5. Kl. Judge Sheet'!BM91)</f>
        <v xml:space="preserve">mind 
1 Sprung  
1 Schritt  </v>
      </c>
      <c r="BN92" s="204"/>
      <c r="BO92" s="165"/>
      <c r="BP92" s="416" t="str">
        <f>IF('6. Kl.'!$B$2='6. Kl.'!$L$1,'5. Kl. Judge Sheet'!BP90,'5. Kl. Judge Sheet'!BP91)</f>
        <v xml:space="preserve">mind 
1 Sprung  
1 Schritt  </v>
      </c>
      <c r="BQ92" s="204"/>
      <c r="BR92" s="165"/>
      <c r="BV92" s="67">
        <v>1</v>
      </c>
      <c r="BX92" s="70"/>
    </row>
    <row r="93" spans="1:76" ht="32.1" customHeight="1">
      <c r="B93" s="164"/>
      <c r="C93" s="205"/>
      <c r="D93" s="205"/>
      <c r="E93" s="417"/>
      <c r="F93" s="204"/>
      <c r="G93" s="153"/>
      <c r="H93" s="417"/>
      <c r="I93" s="204"/>
      <c r="J93" s="153"/>
      <c r="K93" s="417"/>
      <c r="L93" s="204"/>
      <c r="M93" s="153"/>
      <c r="N93" s="417"/>
      <c r="O93" s="204"/>
      <c r="P93" s="153"/>
      <c r="Q93" s="417"/>
      <c r="R93" s="204"/>
      <c r="S93" s="153"/>
      <c r="T93" s="205"/>
      <c r="U93" s="205"/>
      <c r="V93" s="417"/>
      <c r="W93" s="204"/>
      <c r="X93" s="153"/>
      <c r="Y93" s="417"/>
      <c r="Z93" s="204"/>
      <c r="AA93" s="153"/>
      <c r="AB93" s="417"/>
      <c r="AC93" s="204"/>
      <c r="AD93" s="153"/>
      <c r="AE93" s="417"/>
      <c r="AF93" s="204"/>
      <c r="AG93" s="153"/>
      <c r="AH93" s="417"/>
      <c r="AI93" s="204"/>
      <c r="AJ93" s="153"/>
      <c r="AK93" s="205"/>
      <c r="AL93" s="205"/>
      <c r="AM93" s="417"/>
      <c r="AN93" s="204"/>
      <c r="AO93" s="153"/>
      <c r="AP93" s="417"/>
      <c r="AQ93" s="204"/>
      <c r="AR93" s="153"/>
      <c r="AS93" s="417"/>
      <c r="AT93" s="204"/>
      <c r="AU93" s="153"/>
      <c r="AV93" s="417"/>
      <c r="AW93" s="204"/>
      <c r="AX93" s="153"/>
      <c r="AY93" s="417"/>
      <c r="AZ93" s="204"/>
      <c r="BA93" s="153"/>
      <c r="BB93" s="205"/>
      <c r="BC93" s="205"/>
      <c r="BD93" s="417"/>
      <c r="BE93" s="204"/>
      <c r="BF93" s="153"/>
      <c r="BG93" s="417"/>
      <c r="BH93" s="204"/>
      <c r="BI93" s="153"/>
      <c r="BJ93" s="417"/>
      <c r="BK93" s="204"/>
      <c r="BL93" s="153"/>
      <c r="BM93" s="417"/>
      <c r="BN93" s="204"/>
      <c r="BO93" s="153"/>
      <c r="BP93" s="417"/>
      <c r="BQ93" s="204"/>
      <c r="BR93" s="153"/>
      <c r="BV93" s="67">
        <v>1</v>
      </c>
      <c r="BX93" s="70"/>
    </row>
    <row r="94" spans="1:76" ht="32.1" hidden="1" customHeight="1">
      <c r="B94" s="164"/>
      <c r="C94" s="205"/>
      <c r="D94" s="205"/>
      <c r="E94" s="226" t="s">
        <v>117</v>
      </c>
      <c r="F94" s="204"/>
      <c r="G94" s="153"/>
      <c r="H94" s="226" t="s">
        <v>117</v>
      </c>
      <c r="I94" s="204"/>
      <c r="J94" s="153"/>
      <c r="K94" s="226" t="s">
        <v>117</v>
      </c>
      <c r="L94" s="204"/>
      <c r="M94" s="153"/>
      <c r="N94" s="226" t="s">
        <v>117</v>
      </c>
      <c r="O94" s="204"/>
      <c r="P94" s="153"/>
      <c r="Q94" s="226" t="s">
        <v>117</v>
      </c>
      <c r="R94" s="204"/>
      <c r="S94" s="153"/>
      <c r="T94" s="205"/>
      <c r="U94" s="205"/>
      <c r="V94" s="226" t="s">
        <v>117</v>
      </c>
      <c r="W94" s="204"/>
      <c r="X94" s="153"/>
      <c r="Y94" s="226" t="s">
        <v>117</v>
      </c>
      <c r="Z94" s="204"/>
      <c r="AA94" s="153"/>
      <c r="AB94" s="226" t="s">
        <v>117</v>
      </c>
      <c r="AC94" s="204"/>
      <c r="AD94" s="153"/>
      <c r="AE94" s="226" t="s">
        <v>117</v>
      </c>
      <c r="AF94" s="204"/>
      <c r="AG94" s="153"/>
      <c r="AH94" s="226" t="s">
        <v>117</v>
      </c>
      <c r="AI94" s="204"/>
      <c r="AJ94" s="153"/>
      <c r="AK94" s="205"/>
      <c r="AL94" s="205"/>
      <c r="AM94" s="226" t="s">
        <v>117</v>
      </c>
      <c r="AN94" s="204"/>
      <c r="AO94" s="153"/>
      <c r="AP94" s="226" t="s">
        <v>117</v>
      </c>
      <c r="AQ94" s="204"/>
      <c r="AR94" s="153"/>
      <c r="AS94" s="226" t="s">
        <v>117</v>
      </c>
      <c r="AT94" s="204"/>
      <c r="AU94" s="153"/>
      <c r="AV94" s="226" t="s">
        <v>117</v>
      </c>
      <c r="AW94" s="204"/>
      <c r="AX94" s="153"/>
      <c r="AY94" s="226" t="s">
        <v>117</v>
      </c>
      <c r="AZ94" s="204"/>
      <c r="BA94" s="153"/>
      <c r="BB94" s="205"/>
      <c r="BC94" s="205"/>
      <c r="BD94" s="226" t="s">
        <v>117</v>
      </c>
      <c r="BE94" s="204"/>
      <c r="BF94" s="153"/>
      <c r="BG94" s="226" t="s">
        <v>117</v>
      </c>
      <c r="BH94" s="204"/>
      <c r="BI94" s="153"/>
      <c r="BJ94" s="226" t="s">
        <v>117</v>
      </c>
      <c r="BK94" s="204"/>
      <c r="BL94" s="153"/>
      <c r="BM94" s="226" t="s">
        <v>117</v>
      </c>
      <c r="BN94" s="204"/>
      <c r="BO94" s="153"/>
      <c r="BP94" s="226" t="s">
        <v>117</v>
      </c>
      <c r="BQ94" s="204"/>
      <c r="BR94" s="153"/>
      <c r="BV94" s="67"/>
      <c r="BX94" s="70"/>
    </row>
    <row r="95" spans="1:76" ht="32.1" hidden="1" customHeight="1">
      <c r="B95" s="164"/>
      <c r="C95" s="205"/>
      <c r="D95" s="205"/>
      <c r="E95" s="226" t="s">
        <v>299</v>
      </c>
      <c r="F95" s="204"/>
      <c r="G95" s="153"/>
      <c r="H95" s="226" t="s">
        <v>299</v>
      </c>
      <c r="I95" s="204"/>
      <c r="J95" s="153"/>
      <c r="K95" s="226" t="s">
        <v>299</v>
      </c>
      <c r="L95" s="204"/>
      <c r="M95" s="153"/>
      <c r="N95" s="226" t="s">
        <v>299</v>
      </c>
      <c r="O95" s="204"/>
      <c r="P95" s="153"/>
      <c r="Q95" s="226" t="s">
        <v>299</v>
      </c>
      <c r="R95" s="204"/>
      <c r="S95" s="153"/>
      <c r="T95" s="205"/>
      <c r="U95" s="205"/>
      <c r="V95" s="226" t="s">
        <v>299</v>
      </c>
      <c r="W95" s="204"/>
      <c r="X95" s="153"/>
      <c r="Y95" s="226" t="s">
        <v>299</v>
      </c>
      <c r="Z95" s="204"/>
      <c r="AA95" s="153"/>
      <c r="AB95" s="226" t="s">
        <v>299</v>
      </c>
      <c r="AC95" s="204"/>
      <c r="AD95" s="153"/>
      <c r="AE95" s="226" t="s">
        <v>299</v>
      </c>
      <c r="AF95" s="204"/>
      <c r="AG95" s="153"/>
      <c r="AH95" s="226" t="s">
        <v>299</v>
      </c>
      <c r="AI95" s="204"/>
      <c r="AJ95" s="153"/>
      <c r="AK95" s="205"/>
      <c r="AL95" s="205"/>
      <c r="AM95" s="226" t="s">
        <v>299</v>
      </c>
      <c r="AN95" s="204"/>
      <c r="AO95" s="153"/>
      <c r="AP95" s="226" t="s">
        <v>299</v>
      </c>
      <c r="AQ95" s="204"/>
      <c r="AR95" s="153"/>
      <c r="AS95" s="226" t="s">
        <v>299</v>
      </c>
      <c r="AT95" s="204"/>
      <c r="AU95" s="153"/>
      <c r="AV95" s="226" t="s">
        <v>299</v>
      </c>
      <c r="AW95" s="204"/>
      <c r="AX95" s="153"/>
      <c r="AY95" s="226" t="s">
        <v>299</v>
      </c>
      <c r="AZ95" s="204"/>
      <c r="BA95" s="153"/>
      <c r="BB95" s="205"/>
      <c r="BC95" s="205"/>
      <c r="BD95" s="226" t="s">
        <v>299</v>
      </c>
      <c r="BE95" s="204"/>
      <c r="BF95" s="153"/>
      <c r="BG95" s="226" t="s">
        <v>299</v>
      </c>
      <c r="BH95" s="204"/>
      <c r="BI95" s="153"/>
      <c r="BJ95" s="226" t="s">
        <v>299</v>
      </c>
      <c r="BK95" s="204"/>
      <c r="BL95" s="153"/>
      <c r="BM95" s="226" t="s">
        <v>299</v>
      </c>
      <c r="BN95" s="204"/>
      <c r="BO95" s="153"/>
      <c r="BP95" s="226" t="s">
        <v>299</v>
      </c>
      <c r="BQ95" s="204"/>
      <c r="BR95" s="153"/>
      <c r="BV95" s="67"/>
      <c r="BX95" s="70"/>
    </row>
    <row r="96" spans="1:76" ht="32.1" customHeight="1">
      <c r="B96" s="157" t="s">
        <v>5</v>
      </c>
      <c r="C96" s="205"/>
      <c r="D96" s="205"/>
      <c r="E96" s="228" t="str">
        <f>IF('6. Kl.'!$B$2='6. Kl.'!$L$1,'5. Kl. Judge Sheet'!E94,'5. Kl. Judge Sheet'!E95)</f>
        <v>bestanden     
 ja                                 nein</v>
      </c>
      <c r="F96" s="206"/>
      <c r="G96" s="153"/>
      <c r="H96" s="228" t="str">
        <f>IF('6. Kl.'!$B$2='6. Kl.'!$L$1,'5. Kl. Judge Sheet'!H94,'5. Kl. Judge Sheet'!H95)</f>
        <v>bestanden     
 ja                                 nein</v>
      </c>
      <c r="I96" s="206"/>
      <c r="J96" s="153"/>
      <c r="K96" s="228" t="str">
        <f>IF('6. Kl.'!$B$2='6. Kl.'!$L$1,'5. Kl. Judge Sheet'!K94,'5. Kl. Judge Sheet'!K95)</f>
        <v>bestanden     
 ja                                 nein</v>
      </c>
      <c r="L96" s="206"/>
      <c r="M96" s="153"/>
      <c r="N96" s="228" t="str">
        <f>IF('6. Kl.'!$B$2='6. Kl.'!$L$1,'5. Kl. Judge Sheet'!N94,'5. Kl. Judge Sheet'!N95)</f>
        <v>bestanden     
 ja                                 nein</v>
      </c>
      <c r="O96" s="206"/>
      <c r="P96" s="153"/>
      <c r="Q96" s="228" t="str">
        <f>IF('6. Kl.'!$B$2='6. Kl.'!$L$1,'5. Kl. Judge Sheet'!Q94,'5. Kl. Judge Sheet'!Q95)</f>
        <v>bestanden     
 ja                                 nein</v>
      </c>
      <c r="R96" s="206"/>
      <c r="S96" s="153"/>
      <c r="T96" s="205"/>
      <c r="U96" s="205"/>
      <c r="V96" s="228" t="str">
        <f>IF('6. Kl.'!$B$2='6. Kl.'!$L$1,'5. Kl. Judge Sheet'!V94,'5. Kl. Judge Sheet'!V95)</f>
        <v>bestanden     
 ja                                 nein</v>
      </c>
      <c r="W96" s="206"/>
      <c r="X96" s="153"/>
      <c r="Y96" s="228" t="str">
        <f>IF('6. Kl.'!$B$2='6. Kl.'!$L$1,'5. Kl. Judge Sheet'!Y94,'5. Kl. Judge Sheet'!Y95)</f>
        <v>bestanden     
 ja                                 nein</v>
      </c>
      <c r="Z96" s="206"/>
      <c r="AA96" s="153"/>
      <c r="AB96" s="228" t="str">
        <f>IF('6. Kl.'!$B$2='6. Kl.'!$L$1,'5. Kl. Judge Sheet'!AB94,'5. Kl. Judge Sheet'!AB95)</f>
        <v>bestanden     
 ja                                 nein</v>
      </c>
      <c r="AC96" s="206"/>
      <c r="AD96" s="153"/>
      <c r="AE96" s="228" t="str">
        <f>IF('6. Kl.'!$B$2='6. Kl.'!$L$1,'5. Kl. Judge Sheet'!AE94,'5. Kl. Judge Sheet'!AE95)</f>
        <v>bestanden     
 ja                                 nein</v>
      </c>
      <c r="AF96" s="206"/>
      <c r="AG96" s="153"/>
      <c r="AH96" s="228" t="str">
        <f>IF('6. Kl.'!$B$2='6. Kl.'!$L$1,'5. Kl. Judge Sheet'!AH94,'5. Kl. Judge Sheet'!AH95)</f>
        <v>bestanden     
 ja                                 nein</v>
      </c>
      <c r="AI96" s="206"/>
      <c r="AJ96" s="153"/>
      <c r="AK96" s="205"/>
      <c r="AL96" s="205"/>
      <c r="AM96" s="228" t="str">
        <f>IF('6. Kl.'!$B$2='6. Kl.'!$L$1,'5. Kl. Judge Sheet'!AM94,'5. Kl. Judge Sheet'!AM95)</f>
        <v>bestanden     
 ja                                 nein</v>
      </c>
      <c r="AN96" s="206"/>
      <c r="AO96" s="153"/>
      <c r="AP96" s="228" t="str">
        <f>IF('6. Kl.'!$B$2='6. Kl.'!$L$1,'5. Kl. Judge Sheet'!AP94,'5. Kl. Judge Sheet'!AP95)</f>
        <v>bestanden     
 ja                                 nein</v>
      </c>
      <c r="AQ96" s="206"/>
      <c r="AR96" s="153"/>
      <c r="AS96" s="228" t="str">
        <f>IF('6. Kl.'!$B$2='6. Kl.'!$L$1,'5. Kl. Judge Sheet'!AS94,'5. Kl. Judge Sheet'!AS95)</f>
        <v>bestanden     
 ja                                 nein</v>
      </c>
      <c r="AT96" s="206"/>
      <c r="AU96" s="153"/>
      <c r="AV96" s="228" t="str">
        <f>IF('6. Kl.'!$B$2='6. Kl.'!$L$1,'5. Kl. Judge Sheet'!AV94,'5. Kl. Judge Sheet'!AV95)</f>
        <v>bestanden     
 ja                                 nein</v>
      </c>
      <c r="AW96" s="206"/>
      <c r="AX96" s="153"/>
      <c r="AY96" s="228" t="str">
        <f>IF('6. Kl.'!$B$2='6. Kl.'!$L$1,'5. Kl. Judge Sheet'!AY94,'5. Kl. Judge Sheet'!AY95)</f>
        <v>bestanden     
 ja                                 nein</v>
      </c>
      <c r="AZ96" s="206"/>
      <c r="BA96" s="153"/>
      <c r="BB96" s="205"/>
      <c r="BC96" s="205"/>
      <c r="BD96" s="228" t="str">
        <f>IF('6. Kl.'!$B$2='6. Kl.'!$L$1,'5. Kl. Judge Sheet'!BD94,'5. Kl. Judge Sheet'!BD95)</f>
        <v>bestanden     
 ja                                 nein</v>
      </c>
      <c r="BE96" s="206"/>
      <c r="BF96" s="153"/>
      <c r="BG96" s="228" t="str">
        <f>IF('6. Kl.'!$B$2='6. Kl.'!$L$1,'5. Kl. Judge Sheet'!BG94,'5. Kl. Judge Sheet'!BG95)</f>
        <v>bestanden     
 ja                                 nein</v>
      </c>
      <c r="BH96" s="206"/>
      <c r="BI96" s="153"/>
      <c r="BJ96" s="228" t="str">
        <f>IF('6. Kl.'!$B$2='6. Kl.'!$L$1,'5. Kl. Judge Sheet'!BJ94,'5. Kl. Judge Sheet'!BJ95)</f>
        <v>bestanden     
 ja                                 nein</v>
      </c>
      <c r="BK96" s="206"/>
      <c r="BL96" s="153"/>
      <c r="BM96" s="228" t="str">
        <f>IF('6. Kl.'!$B$2='6. Kl.'!$L$1,'5. Kl. Judge Sheet'!BM94,'5. Kl. Judge Sheet'!BM95)</f>
        <v>bestanden     
 ja                                 nein</v>
      </c>
      <c r="BN96" s="206"/>
      <c r="BO96" s="153"/>
      <c r="BP96" s="228" t="str">
        <f>IF('6. Kl.'!$B$2='6. Kl.'!$L$1,'5. Kl. Judge Sheet'!BP94,'5. Kl. Judge Sheet'!BP95)</f>
        <v>bestanden     
 ja                                 nein</v>
      </c>
      <c r="BQ96" s="206"/>
      <c r="BR96" s="153"/>
      <c r="BV96" s="67">
        <v>1</v>
      </c>
      <c r="BX96" s="70"/>
    </row>
    <row r="97" spans="1:77">
      <c r="E97" s="227"/>
      <c r="BV97" s="67">
        <v>1</v>
      </c>
      <c r="BX97" s="70"/>
    </row>
    <row r="98" spans="1:77" hidden="1">
      <c r="E98" s="215" t="s">
        <v>287</v>
      </c>
      <c r="F98" s="144" t="s">
        <v>288</v>
      </c>
      <c r="BV98" s="67">
        <v>1</v>
      </c>
      <c r="BX98" s="70"/>
    </row>
    <row r="99" spans="1:77" hidden="1">
      <c r="E99" s="184" t="s">
        <v>118</v>
      </c>
      <c r="F99" s="34" t="s">
        <v>245</v>
      </c>
      <c r="G99" s="34"/>
      <c r="H99" s="34"/>
      <c r="I99" s="34"/>
      <c r="J99" s="34"/>
      <c r="K99" s="34"/>
      <c r="L99" s="34"/>
      <c r="M99" s="34"/>
      <c r="N99" s="34"/>
      <c r="O99" s="34"/>
      <c r="V99" s="184" t="s">
        <v>118</v>
      </c>
      <c r="W99" s="34" t="s">
        <v>119</v>
      </c>
      <c r="X99" s="34"/>
      <c r="Y99" s="34"/>
      <c r="Z99" s="34"/>
      <c r="AA99" s="34"/>
      <c r="AB99" s="34"/>
      <c r="AC99" s="34"/>
      <c r="AD99" s="34"/>
      <c r="AE99" s="34"/>
      <c r="AF99" s="34"/>
      <c r="AM99" s="184" t="s">
        <v>118</v>
      </c>
      <c r="AN99" s="34" t="s">
        <v>119</v>
      </c>
      <c r="AO99" s="34"/>
      <c r="AP99" s="34"/>
      <c r="AQ99" s="34"/>
      <c r="AR99" s="34"/>
      <c r="AS99" s="34"/>
      <c r="AT99" s="34"/>
      <c r="AU99" s="34"/>
      <c r="AV99" s="34"/>
      <c r="AW99" s="34"/>
      <c r="BD99" s="184" t="s">
        <v>118</v>
      </c>
      <c r="BE99" s="34" t="s">
        <v>119</v>
      </c>
      <c r="BF99" s="34"/>
      <c r="BG99" s="34"/>
      <c r="BH99" s="34"/>
      <c r="BI99" s="34"/>
      <c r="BJ99" s="34"/>
      <c r="BK99" s="34"/>
      <c r="BL99" s="34"/>
      <c r="BM99" s="34"/>
      <c r="BN99" s="34"/>
      <c r="BV99" s="67">
        <v>1</v>
      </c>
    </row>
    <row r="100" spans="1:77" ht="30.75" customHeight="1">
      <c r="E100" s="184" t="str">
        <f>IF('6. Kl.'!$B$2='6. Kl.'!$L$1,'5. Kl. Judge Sheet'!E99,'5. Kl. Judge Sheet'!E98)</f>
        <v xml:space="preserve">Benotung: </v>
      </c>
      <c r="F100" s="34" t="str">
        <f>IF('6. Kl.'!$B$2='6. Kl.'!$L$1,'5. Kl. Judge Sheet'!F99,'5. Kl. Judge Sheet'!F98)</f>
        <v>Die Kürtests Interbronze und Bronze werden mit elf GOEs (-5 bis +5) bewertet.</v>
      </c>
      <c r="G100" s="34"/>
      <c r="H100" s="34"/>
      <c r="I100" s="34"/>
      <c r="J100" s="34"/>
      <c r="K100" s="34"/>
      <c r="L100" s="34"/>
      <c r="M100" s="34"/>
      <c r="N100" s="34"/>
      <c r="O100" s="34"/>
      <c r="V100" s="18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M100" s="18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BD100" s="18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V100" s="67">
        <v>1</v>
      </c>
    </row>
    <row r="101" spans="1:77">
      <c r="F101" s="34" t="s">
        <v>120</v>
      </c>
      <c r="G101" s="34"/>
      <c r="H101" s="34"/>
      <c r="I101" s="34"/>
      <c r="J101" s="34"/>
      <c r="K101" s="34"/>
      <c r="L101" s="34"/>
      <c r="M101" s="34"/>
      <c r="N101" s="34"/>
      <c r="W101" s="400" t="s">
        <v>120</v>
      </c>
      <c r="X101" s="400"/>
      <c r="Y101" s="400"/>
      <c r="Z101" s="400"/>
      <c r="AA101" s="400"/>
      <c r="AB101" s="400"/>
      <c r="AC101" s="400"/>
      <c r="AD101" s="400"/>
      <c r="AE101" s="400"/>
      <c r="AN101" s="400" t="s">
        <v>120</v>
      </c>
      <c r="AO101" s="400"/>
      <c r="AP101" s="400"/>
      <c r="AQ101" s="400"/>
      <c r="AR101" s="400"/>
      <c r="AS101" s="400"/>
      <c r="AT101" s="400"/>
      <c r="AU101" s="400"/>
      <c r="AV101" s="400"/>
      <c r="BE101" s="400" t="s">
        <v>120</v>
      </c>
      <c r="BF101" s="400"/>
      <c r="BG101" s="400"/>
      <c r="BH101" s="400"/>
      <c r="BI101" s="400"/>
      <c r="BJ101" s="400"/>
      <c r="BK101" s="400"/>
      <c r="BL101" s="400"/>
      <c r="BM101" s="400"/>
      <c r="BV101" s="67">
        <v>1</v>
      </c>
    </row>
    <row r="102" spans="1:77">
      <c r="F102" s="34" t="s">
        <v>289</v>
      </c>
      <c r="G102" s="34"/>
      <c r="H102" s="34"/>
      <c r="I102" s="34"/>
      <c r="J102" s="34"/>
      <c r="K102" s="34"/>
      <c r="L102" s="34"/>
      <c r="M102" s="34"/>
      <c r="N102" s="34"/>
      <c r="W102" s="400"/>
      <c r="X102" s="400"/>
      <c r="Y102" s="400"/>
      <c r="Z102" s="400"/>
      <c r="AA102" s="400"/>
      <c r="AB102" s="400"/>
      <c r="AC102" s="400"/>
      <c r="AD102" s="400"/>
      <c r="AE102" s="400"/>
      <c r="AN102" s="400"/>
      <c r="AO102" s="400"/>
      <c r="AP102" s="400"/>
      <c r="AQ102" s="400"/>
      <c r="AR102" s="400"/>
      <c r="AS102" s="400"/>
      <c r="AT102" s="400"/>
      <c r="AU102" s="400"/>
      <c r="AV102" s="400"/>
      <c r="BE102" s="400"/>
      <c r="BF102" s="400"/>
      <c r="BG102" s="400"/>
      <c r="BH102" s="400"/>
      <c r="BI102" s="400"/>
      <c r="BJ102" s="400"/>
      <c r="BK102" s="400"/>
      <c r="BL102" s="400"/>
      <c r="BM102" s="400"/>
    </row>
    <row r="103" spans="1:77" ht="33.75" customHeight="1">
      <c r="F103" s="34" t="str">
        <f>IF('6. Kl.'!$B$2='6. Kl.'!$L$1,'5. Kl. Judge Sheet'!F101,'5. Kl. Judge Sheet'!F102)</f>
        <v>1 Mal ein Dritter Versuch. Jede Ausführung ist zu bewerten. Nur die beste Wertung zählt, sie ist nach rechts zu schreiben.</v>
      </c>
    </row>
    <row r="104" spans="1:77">
      <c r="F104" s="420" t="s">
        <v>121</v>
      </c>
      <c r="G104" s="420"/>
      <c r="H104" s="420"/>
      <c r="I104" s="420"/>
      <c r="J104" s="420"/>
      <c r="K104" s="420"/>
      <c r="L104" s="420"/>
      <c r="M104" s="420"/>
      <c r="N104" s="420"/>
      <c r="W104" s="420" t="s">
        <v>121</v>
      </c>
      <c r="X104" s="420"/>
      <c r="Y104" s="420"/>
      <c r="Z104" s="420"/>
      <c r="AA104" s="420"/>
      <c r="AB104" s="420"/>
      <c r="AC104" s="420"/>
      <c r="AD104" s="420"/>
      <c r="AE104" s="420"/>
      <c r="AN104" s="420" t="s">
        <v>121</v>
      </c>
      <c r="AO104" s="420"/>
      <c r="AP104" s="420"/>
      <c r="AQ104" s="420"/>
      <c r="AR104" s="420"/>
      <c r="AS104" s="420"/>
      <c r="AT104" s="420"/>
      <c r="AU104" s="420"/>
      <c r="AV104" s="420"/>
      <c r="BE104" s="420" t="s">
        <v>121</v>
      </c>
      <c r="BF104" s="420"/>
      <c r="BG104" s="420"/>
      <c r="BH104" s="420"/>
      <c r="BI104" s="420"/>
      <c r="BJ104" s="420"/>
      <c r="BK104" s="420"/>
      <c r="BL104" s="420"/>
      <c r="BM104" s="420"/>
    </row>
    <row r="105" spans="1:77">
      <c r="B105" s="414" t="str">
        <f>Lizenzvermerk</f>
        <v>EVALOnIce mini Version 3.03
12.07.2026</v>
      </c>
      <c r="C105" s="415"/>
      <c r="D105" s="415"/>
      <c r="F105" s="420"/>
      <c r="G105" s="420"/>
      <c r="H105" s="420"/>
      <c r="I105" s="420"/>
      <c r="J105" s="420"/>
      <c r="K105" s="420"/>
      <c r="L105" s="420"/>
      <c r="M105" s="420"/>
      <c r="N105" s="420"/>
      <c r="W105" s="420"/>
      <c r="X105" s="420"/>
      <c r="Y105" s="420"/>
      <c r="Z105" s="420"/>
      <c r="AA105" s="420"/>
      <c r="AB105" s="420"/>
      <c r="AC105" s="420"/>
      <c r="AD105" s="420"/>
      <c r="AE105" s="420"/>
      <c r="AN105" s="420"/>
      <c r="AO105" s="420"/>
      <c r="AP105" s="420"/>
      <c r="AQ105" s="420"/>
      <c r="AR105" s="420"/>
      <c r="AS105" s="420"/>
      <c r="AT105" s="420"/>
      <c r="AU105" s="420"/>
      <c r="AV105" s="420"/>
      <c r="BE105" s="420"/>
      <c r="BF105" s="420"/>
      <c r="BG105" s="420"/>
      <c r="BH105" s="420"/>
      <c r="BI105" s="420"/>
      <c r="BJ105" s="420"/>
      <c r="BK105" s="420"/>
      <c r="BL105" s="420"/>
      <c r="BM105" s="420"/>
    </row>
    <row r="106" spans="1:77">
      <c r="J106" s="424" t="str">
        <f>IF('6. Kl.'!$B14="","",'6. Kl.'!$B14)</f>
        <v/>
      </c>
      <c r="K106" s="425"/>
      <c r="L106" s="425"/>
      <c r="AA106" s="144" t="str">
        <f>J106</f>
        <v/>
      </c>
      <c r="AR106" s="144" t="str">
        <f>J106</f>
        <v/>
      </c>
      <c r="BI106" s="144" t="str">
        <f>J106</f>
        <v/>
      </c>
    </row>
    <row r="107" spans="1:77" s="23" customFormat="1" ht="24.95" customHeight="1">
      <c r="A107" s="134"/>
      <c r="B107" s="229" t="str">
        <f>CONCATENATE("A1:",'6. Kl.'!N149,"55")</f>
        <v>A1:55</v>
      </c>
      <c r="C107" s="135"/>
      <c r="D107" s="135"/>
      <c r="E107" s="135"/>
      <c r="F107" s="136"/>
      <c r="G107" s="136"/>
      <c r="L107" s="137"/>
      <c r="M107" s="137"/>
      <c r="T107" s="135"/>
      <c r="U107" s="135"/>
      <c r="AK107" s="135"/>
      <c r="AL107" s="135"/>
      <c r="BB107" s="135"/>
      <c r="BC107" s="135"/>
      <c r="BV107" s="33"/>
      <c r="BW107" s="33"/>
      <c r="BX107" s="33"/>
    </row>
    <row r="108" spans="1:77" s="24" customFormat="1" ht="15.75" customHeight="1">
      <c r="A108" s="138"/>
      <c r="B108" s="122"/>
      <c r="C108" s="122"/>
      <c r="D108" s="122"/>
      <c r="E108" s="139" t="s">
        <v>3</v>
      </c>
      <c r="F108" s="139"/>
      <c r="G108" s="139"/>
      <c r="T108" s="122"/>
      <c r="U108" s="122"/>
      <c r="AK108" s="122"/>
      <c r="AL108" s="122"/>
      <c r="BB108" s="122"/>
      <c r="BC108" s="122"/>
      <c r="BV108" s="71" t="s">
        <v>55</v>
      </c>
      <c r="BW108" s="65"/>
      <c r="BX108" s="65"/>
    </row>
    <row r="109" spans="1:77" ht="15.75">
      <c r="B109" s="141" t="str">
        <f>'6. Kl.'!E$3</f>
        <v>Testname</v>
      </c>
      <c r="C109" s="142" t="str">
        <f>IF('5. Kl.'!$B$3="","",'5. Kl.'!$B$3)</f>
        <v>5. Klasse Bronze (bronze)</v>
      </c>
      <c r="D109" s="142"/>
      <c r="E109" s="142"/>
      <c r="F109" s="141"/>
      <c r="G109" s="141"/>
      <c r="H109" s="143" t="str">
        <f>'6. Kl.'!J$13</f>
        <v>SchiedsrichterIn</v>
      </c>
      <c r="I109" s="207" t="str">
        <f>IF('5. Kl.'!$B$13="","",'5. Kl.'!$B$13)&amp;IF('5. Kl.'!$E$13="","",", "&amp;'5. Kl.'!$E$13)&amp;IF('5. Kl.'!$H$13="","",CONCATENATE(" (",'5. Kl.'!$H$12," ",'5. Kl.'!$H$13&amp;")"))</f>
        <v/>
      </c>
      <c r="J109" s="207"/>
      <c r="K109" s="207"/>
      <c r="T109" s="142" t="str">
        <f>IF('5. Kl.'!$B$3="","",'5. Kl.'!$B$3)</f>
        <v>5. Klasse Bronze (bronze)</v>
      </c>
      <c r="U109" s="142"/>
      <c r="V109" s="166"/>
      <c r="W109" s="166"/>
      <c r="Y109" s="143" t="str">
        <f>'6. Kl.'!$J$13</f>
        <v>SchiedsrichterIn</v>
      </c>
      <c r="Z109" s="207" t="str">
        <f>IF('5. Kl.'!$B$13="","",'5. Kl.'!$B$13)&amp;IF('5. Kl.'!$E$13="","",", "&amp;'5. Kl.'!$E$13)&amp;IF('5. Kl.'!$H$13="","",CONCATENATE(" (",'5. Kl.'!$H$12," ",'5. Kl.'!$H$13&amp;")"))</f>
        <v/>
      </c>
      <c r="AA109" s="207"/>
      <c r="AB109" s="207"/>
      <c r="AK109" s="142" t="str">
        <f>IF('5. Kl.'!$B$3="","",'5. Kl.'!$B$3)</f>
        <v>5. Klasse Bronze (bronze)</v>
      </c>
      <c r="AL109" s="142"/>
      <c r="AM109" s="166"/>
      <c r="AN109" s="166"/>
      <c r="AP109" s="143" t="str">
        <f>'6. Kl.'!$J$13</f>
        <v>SchiedsrichterIn</v>
      </c>
      <c r="AQ109" s="207" t="str">
        <f>IF('5. Kl.'!$B$13="","",'5. Kl.'!$B$13)&amp;IF('5. Kl.'!$E$13="","",", "&amp;'5. Kl.'!$E$13)&amp;IF('5. Kl.'!$H$13="","",CONCATENATE(" (",'5. Kl.'!$H$12," ",'5. Kl.'!$H$13&amp;")"))</f>
        <v/>
      </c>
      <c r="AR109" s="207"/>
      <c r="AS109" s="207"/>
      <c r="BB109" s="142" t="str">
        <f>IF('5. Kl.'!$B$3="","",'5. Kl.'!$B$3)</f>
        <v>5. Klasse Bronze (bronze)</v>
      </c>
      <c r="BC109" s="142"/>
      <c r="BD109" s="166"/>
      <c r="BE109" s="166"/>
      <c r="BG109" s="143" t="str">
        <f>'6. Kl.'!$J$13</f>
        <v>SchiedsrichterIn</v>
      </c>
      <c r="BH109" s="207" t="str">
        <f>IF('5. Kl.'!$B$13="","",'5. Kl.'!$B$13)&amp;IF('5. Kl.'!$E$13="","",", "&amp;'5. Kl.'!$E$13)&amp;IF('5. Kl.'!$H$13="","",CONCATENATE(" (",'5. Kl.'!$H$12," ",'5. Kl.'!$H$13&amp;")"))</f>
        <v/>
      </c>
      <c r="BI109" s="207"/>
      <c r="BJ109"/>
      <c r="BV109" s="67">
        <v>1</v>
      </c>
    </row>
    <row r="110" spans="1:77" ht="15" customHeight="1">
      <c r="B110" s="141" t="str">
        <f>'6. Kl.'!E$4</f>
        <v>Austragungsort</v>
      </c>
      <c r="C110" s="142" t="str">
        <f>IF('5. Kl.'!$B$4="","",'5. Kl.'!$B$4)</f>
        <v/>
      </c>
      <c r="D110" s="142"/>
      <c r="E110" s="142"/>
      <c r="F110" s="141"/>
      <c r="G110" s="141"/>
      <c r="H110" s="143" t="str">
        <f>'6. Kl.'!J$14</f>
        <v>PreisrichterIn 2</v>
      </c>
      <c r="I110" s="207" t="str">
        <f>IF('5. Kl.'!$B$14="","",'5. Kl.'!$B$14)&amp;IF('5. Kl.'!$E$14="","",", "&amp;'5. Kl.'!$E$14)&amp;IF('5. Kl.'!$H$14="","",CONCATENATE(" (",'5. Kl.'!$H$12," ",'5. Kl.'!$H$14&amp;")"))</f>
        <v/>
      </c>
      <c r="J110" s="207"/>
      <c r="K110" s="207"/>
      <c r="T110" s="142" t="str">
        <f>IF('5. Kl.'!$B$4="","",'5. Kl.'!$B$4)</f>
        <v/>
      </c>
      <c r="U110" s="142"/>
      <c r="V110" s="166"/>
      <c r="W110" s="166"/>
      <c r="Y110" s="143" t="str">
        <f>'6. Kl.'!$J$14</f>
        <v>PreisrichterIn 2</v>
      </c>
      <c r="Z110" s="207" t="str">
        <f>IF('5. Kl.'!$B$14="","",'5. Kl.'!$B$14)&amp;IF('5. Kl.'!$E$14="","",", "&amp;'5. Kl.'!$E$14)&amp;IF('5. Kl.'!$H$14="","",CONCATENATE(" (",'5. Kl.'!$H$12," ",'5. Kl.'!$H$14&amp;")"))</f>
        <v/>
      </c>
      <c r="AA110" s="207"/>
      <c r="AB110" s="207"/>
      <c r="AK110" s="142" t="str">
        <f>IF('5. Kl.'!$B$4="","",'5. Kl.'!$B$4)</f>
        <v/>
      </c>
      <c r="AL110" s="142"/>
      <c r="AM110" s="166"/>
      <c r="AN110" s="166"/>
      <c r="AP110" s="143" t="str">
        <f>'6. Kl.'!$J$14</f>
        <v>PreisrichterIn 2</v>
      </c>
      <c r="AQ110" s="207" t="str">
        <f>IF('5. Kl.'!$B$14="","",'5. Kl.'!$B$14)&amp;IF('5. Kl.'!$E$14="","",", "&amp;'5. Kl.'!$E$14)&amp;IF('5. Kl.'!$H$14="","",CONCATENATE(" (",'5. Kl.'!$H$12," ",'5. Kl.'!$H$14&amp;")"))</f>
        <v/>
      </c>
      <c r="AR110" s="207"/>
      <c r="AS110" s="207"/>
      <c r="BB110" s="142" t="str">
        <f>IF('5. Kl.'!$B$4="","",'5. Kl.'!$B$4)</f>
        <v/>
      </c>
      <c r="BC110" s="142"/>
      <c r="BD110" s="166"/>
      <c r="BE110" s="166"/>
      <c r="BG110" s="143" t="str">
        <f>'6. Kl.'!$J$14</f>
        <v>PreisrichterIn 2</v>
      </c>
      <c r="BH110" s="207" t="str">
        <f>IF('5. Kl.'!$B$14="","",'5. Kl.'!$B$14)&amp;IF('5. Kl.'!$E$14="","",", "&amp;'5. Kl.'!$E$14)&amp;IF('5. Kl.'!$H$14="","",CONCATENATE(" (",'5. Kl.'!$H$12," ",'5. Kl.'!$H$14&amp;")"))</f>
        <v/>
      </c>
      <c r="BI110" s="207"/>
      <c r="BJ110"/>
      <c r="BV110" s="67">
        <v>1</v>
      </c>
      <c r="BW110" s="66"/>
      <c r="BX110" s="66"/>
      <c r="BY110" s="145"/>
    </row>
    <row r="111" spans="1:77" ht="15.75">
      <c r="B111" s="141" t="str">
        <f>'6. Kl.'!E$5</f>
        <v>Datum</v>
      </c>
      <c r="C111" s="421" t="str">
        <f>IF('5. Kl.'!$B$5="","",'5. Kl.'!$B$5)</f>
        <v/>
      </c>
      <c r="D111" s="413"/>
      <c r="E111" s="142"/>
      <c r="F111" s="141"/>
      <c r="G111" s="141"/>
      <c r="H111" s="143" t="str">
        <f>'6. Kl.'!J$15</f>
        <v>PreisrichterIn 3</v>
      </c>
      <c r="I111" s="207" t="str">
        <f>IF('5. Kl.'!$B$15="","",'5. Kl.'!$B$15)&amp;IF('5. Kl.'!$E$15="","",", "&amp;'5. Kl.'!$E$15)&amp;IF('5. Kl.'!$H$15="","",CONCATENATE(" (",'5. Kl.'!$H$12," ",'5. Kl.'!$H$15&amp;")"))</f>
        <v/>
      </c>
      <c r="J111" s="207"/>
      <c r="K111" s="207"/>
      <c r="T111" s="412" t="str">
        <f>IF('5. Kl.'!$B$5="","",'5. Kl.'!$B$5)</f>
        <v/>
      </c>
      <c r="U111" s="413"/>
      <c r="V111" s="166"/>
      <c r="W111" s="166"/>
      <c r="Y111" s="143" t="str">
        <f>'6. Kl.'!$J$15</f>
        <v>PreisrichterIn 3</v>
      </c>
      <c r="Z111" s="207" t="str">
        <f>IF('5. Kl.'!$B$15="","",'5. Kl.'!$B$15)&amp;IF('5. Kl.'!$E$15="","",", "&amp;'5. Kl.'!$E$15)&amp;IF('5. Kl.'!$H$15="","",CONCATENATE(" (",'5. Kl.'!$H$12," ",'5. Kl.'!$H$15&amp;")"))</f>
        <v/>
      </c>
      <c r="AA111" s="207"/>
      <c r="AB111" s="207"/>
      <c r="AK111" s="412" t="str">
        <f>IF('5. Kl.'!$B$5="","",'5. Kl.'!$B$5)</f>
        <v/>
      </c>
      <c r="AL111" s="413"/>
      <c r="AM111" s="166"/>
      <c r="AN111" s="166"/>
      <c r="AP111" s="143" t="str">
        <f>'6. Kl.'!$J$15</f>
        <v>PreisrichterIn 3</v>
      </c>
      <c r="AQ111" s="207" t="str">
        <f>IF('5. Kl.'!$B$15="","",'5. Kl.'!$B$15)&amp;IF('5. Kl.'!$E$15="","",", "&amp;'5. Kl.'!$E$15)&amp;IF('5. Kl.'!$H$15="","",CONCATENATE(" (",'5. Kl.'!$H$12," ",'5. Kl.'!$H$15&amp;")"))</f>
        <v/>
      </c>
      <c r="AR111" s="207"/>
      <c r="AS111" s="207"/>
      <c r="BB111" s="412" t="str">
        <f>IF('5. Kl.'!$B$5="","",'5. Kl.'!$B$5)</f>
        <v/>
      </c>
      <c r="BC111" s="413"/>
      <c r="BD111" s="166"/>
      <c r="BE111" s="166"/>
      <c r="BG111" s="143" t="str">
        <f>'6. Kl.'!$J$15</f>
        <v>PreisrichterIn 3</v>
      </c>
      <c r="BH111" s="207" t="str">
        <f>IF('5. Kl.'!$B$15="","",'5. Kl.'!$B$15)&amp;IF('5. Kl.'!$E$15="","",", "&amp;'5. Kl.'!$E$15)&amp;IF('5. Kl.'!$H$15="","",CONCATENATE(" (",'5. Kl.'!$H$12," ",'5. Kl.'!$H$15&amp;")"))</f>
        <v/>
      </c>
      <c r="BI111" s="207"/>
      <c r="BJ111"/>
      <c r="BV111" s="67">
        <v>1</v>
      </c>
      <c r="BX111" s="66"/>
      <c r="BY111" s="145"/>
    </row>
    <row r="112" spans="1:77" ht="15.75">
      <c r="B112" s="141" t="str">
        <f>'6. Kl.'!E$6</f>
        <v>Testklasse</v>
      </c>
      <c r="C112" s="142">
        <f>IF('5. Kl.'!$B$6="","",'5. Kl.'!$B$6)</f>
        <v>5</v>
      </c>
      <c r="D112" s="142"/>
      <c r="E112" s="142"/>
      <c r="F112" s="141"/>
      <c r="G112" s="141"/>
      <c r="H112" s="143" t="str">
        <f>'6. Kl.'!J$16</f>
        <v>Verantwortliche/r der Tests</v>
      </c>
      <c r="I112" s="207" t="str">
        <f>IF('5. Kl.'!$B$16="","",'5. Kl.'!$B$16)&amp;IF('5. Kl.'!$E$16="","",", "&amp;'5. Kl.'!$E$16)&amp;IF('6. Kl.'!$H$16="","",CONCATENATE(" (",'5. Kl.'!$H$12," ",'5. Kl.'!$H$16&amp;")"))</f>
        <v/>
      </c>
      <c r="J112" s="207"/>
      <c r="K112" s="207"/>
      <c r="T112" s="142">
        <f>IF('5. Kl.'!$B$6="","",'5. Kl.'!$B$6)</f>
        <v>5</v>
      </c>
      <c r="U112" s="142"/>
      <c r="V112" s="166"/>
      <c r="W112" s="166"/>
      <c r="Y112" s="143" t="str">
        <f>'6. Kl.'!$J$16</f>
        <v>Verantwortliche/r der Tests</v>
      </c>
      <c r="Z112" s="207" t="str">
        <f>IF('5. Kl.'!$B$16="","",'5. Kl.'!$B$16)&amp;IF('5. Kl.'!$E$16="","",", "&amp;'5. Kl.'!$E$16)&amp;IF('6. Kl.'!$H$16="","",CONCATENATE(" (",'5. Kl.'!$H$12," ",'5. Kl.'!$H$16&amp;")"))</f>
        <v/>
      </c>
      <c r="AA112" s="207"/>
      <c r="AB112" s="207"/>
      <c r="AK112" s="142">
        <f>IF('5. Kl.'!$B$6="","",'5. Kl.'!$B$6)</f>
        <v>5</v>
      </c>
      <c r="AL112" s="142"/>
      <c r="AM112" s="166"/>
      <c r="AN112" s="166"/>
      <c r="AP112" s="143" t="str">
        <f>'6. Kl.'!$J$16</f>
        <v>Verantwortliche/r der Tests</v>
      </c>
      <c r="AQ112" s="207" t="str">
        <f>IF('5. Kl.'!$B$16="","",'5. Kl.'!$B$16)&amp;IF('5. Kl.'!$E$16="","",", "&amp;'5. Kl.'!$E$16)&amp;IF('6. Kl.'!$H$16="","",CONCATENATE(" (",'5. Kl.'!$H$12," ",'5. Kl.'!$H$16&amp;")"))</f>
        <v/>
      </c>
      <c r="AR112" s="207"/>
      <c r="AS112" s="207"/>
      <c r="BB112" s="142">
        <f>IF('5. Kl.'!$B$6="","",'5. Kl.'!$B$6)</f>
        <v>5</v>
      </c>
      <c r="BC112" s="142"/>
      <c r="BD112" s="166"/>
      <c r="BE112" s="166"/>
      <c r="BG112" s="143" t="str">
        <f>'6. Kl.'!$J$16</f>
        <v>Verantwortliche/r der Tests</v>
      </c>
      <c r="BH112" s="207" t="str">
        <f>IF('5. Kl.'!$B$16="","",'5. Kl.'!$B$16)&amp;IF('5. Kl.'!$E$16="","",", "&amp;'5. Kl.'!$E$16)&amp;IF('6. Kl.'!$H$16="","",CONCATENATE(" (",'5. Kl.'!$H$12," ",'5. Kl.'!$H$16&amp;")"))</f>
        <v/>
      </c>
      <c r="BI112" s="207"/>
      <c r="BJ112"/>
      <c r="BV112" s="67">
        <v>1</v>
      </c>
      <c r="BX112" s="66"/>
      <c r="BY112" s="145"/>
    </row>
    <row r="113" spans="1:77" ht="15" customHeight="1">
      <c r="B113" s="141" t="str">
        <f>'6. Kl.'!E$7</f>
        <v>Benötigte Punktzahl</v>
      </c>
      <c r="C113" s="142">
        <f>IF('5. Kl.'!$B$7="","",'5. Kl.'!$B$7)</f>
        <v>7.6</v>
      </c>
      <c r="D113" s="142"/>
      <c r="E113" s="142"/>
      <c r="F113" s="141"/>
      <c r="G113" s="141"/>
      <c r="H113" s="143"/>
      <c r="I113" s="143"/>
      <c r="J113" s="143"/>
      <c r="K113" s="143"/>
      <c r="T113" s="142">
        <f>IF('5. Kl.'!$B$7="","",'5. Kl.'!$B$7)</f>
        <v>7.6</v>
      </c>
      <c r="U113" s="142"/>
      <c r="V113" s="166"/>
      <c r="W113" s="166"/>
      <c r="AK113" s="142">
        <f>IF('5. Kl.'!$B$7="","",'5. Kl.'!$B$7)</f>
        <v>7.6</v>
      </c>
      <c r="AL113" s="142"/>
      <c r="AM113" s="166"/>
      <c r="AN113" s="166"/>
      <c r="BB113" s="142">
        <f>IF('5. Kl.'!$B$7="","",'5. Kl.'!$B$7)</f>
        <v>7.6</v>
      </c>
      <c r="BC113" s="142"/>
      <c r="BD113" s="166"/>
      <c r="BE113" s="166"/>
      <c r="BV113" s="67">
        <v>1</v>
      </c>
      <c r="BX113" s="66"/>
      <c r="BY113" s="145"/>
    </row>
    <row r="114" spans="1:77" ht="15" customHeight="1" collapsed="1">
      <c r="B114" s="138"/>
      <c r="C114" s="138"/>
      <c r="D114" s="138"/>
      <c r="E114" s="141"/>
      <c r="F114" s="141"/>
      <c r="G114" s="141"/>
      <c r="H114" s="143"/>
      <c r="I114" s="143"/>
      <c r="J114" s="143"/>
      <c r="R114" s="185" t="s">
        <v>86</v>
      </c>
      <c r="S114" s="185"/>
      <c r="T114" s="138"/>
      <c r="U114" s="138"/>
      <c r="AI114" s="185" t="s">
        <v>86</v>
      </c>
      <c r="AJ114" s="185"/>
      <c r="AK114" s="138"/>
      <c r="AL114" s="138"/>
      <c r="AZ114" s="199" t="s">
        <v>86</v>
      </c>
      <c r="BB114" s="138"/>
      <c r="BC114" s="138"/>
      <c r="BQ114" s="185" t="s">
        <v>86</v>
      </c>
      <c r="BR114" s="185"/>
      <c r="BV114" s="67">
        <v>1</v>
      </c>
      <c r="BX114" s="66"/>
      <c r="BY114" s="145"/>
    </row>
    <row r="115" spans="1:77" s="64" customFormat="1" ht="15" hidden="1" customHeight="1" outlineLevel="1">
      <c r="A115" s="72"/>
      <c r="B115" s="69" t="s">
        <v>112</v>
      </c>
      <c r="C115" s="69"/>
      <c r="D115" s="69" t="s">
        <v>114</v>
      </c>
      <c r="E115" s="69" t="s">
        <v>246</v>
      </c>
      <c r="F115" s="69"/>
      <c r="G115" s="69"/>
      <c r="H115" s="69" t="s">
        <v>283</v>
      </c>
      <c r="I115" s="69"/>
      <c r="J115" s="69"/>
      <c r="K115" s="69" t="s">
        <v>281</v>
      </c>
      <c r="L115" s="69"/>
      <c r="M115" s="69"/>
      <c r="N115" s="69" t="s">
        <v>279</v>
      </c>
      <c r="O115" s="69"/>
      <c r="P115" s="69"/>
      <c r="Q115" s="69" t="s">
        <v>277</v>
      </c>
      <c r="R115" s="69"/>
      <c r="S115" s="69"/>
      <c r="T115" s="69"/>
      <c r="U115" s="69"/>
      <c r="V115" s="69" t="s">
        <v>275</v>
      </c>
      <c r="W115" s="69"/>
      <c r="X115" s="69"/>
      <c r="Y115" s="69" t="s">
        <v>273</v>
      </c>
      <c r="Z115" s="69"/>
      <c r="AA115" s="69"/>
      <c r="AB115" s="69" t="s">
        <v>271</v>
      </c>
      <c r="AC115" s="69"/>
      <c r="AD115" s="69"/>
      <c r="AE115" s="69" t="s">
        <v>269</v>
      </c>
      <c r="AF115" s="69"/>
      <c r="AG115" s="69"/>
      <c r="AH115" s="69" t="s">
        <v>267</v>
      </c>
      <c r="AI115" s="69"/>
      <c r="AJ115" s="69"/>
      <c r="AM115" s="69" t="s">
        <v>265</v>
      </c>
      <c r="AN115" s="69"/>
      <c r="AO115" s="69"/>
      <c r="AP115" s="69" t="s">
        <v>264</v>
      </c>
      <c r="AQ115" s="69"/>
      <c r="AR115" s="69"/>
      <c r="AS115" s="69" t="s">
        <v>261</v>
      </c>
      <c r="AT115" s="69"/>
      <c r="AU115" s="69"/>
      <c r="AV115" s="69" t="s">
        <v>260</v>
      </c>
      <c r="AW115" s="69"/>
      <c r="AX115" s="69"/>
      <c r="AY115" s="69" t="s">
        <v>257</v>
      </c>
      <c r="AZ115" s="69"/>
      <c r="BA115" s="69"/>
      <c r="BD115" s="69" t="s">
        <v>255</v>
      </c>
      <c r="BE115" s="69"/>
      <c r="BF115" s="69"/>
      <c r="BG115" s="69" t="s">
        <v>254</v>
      </c>
      <c r="BH115" s="69"/>
      <c r="BI115" s="69"/>
      <c r="BJ115" s="69" t="s">
        <v>252</v>
      </c>
      <c r="BK115" s="69"/>
      <c r="BL115" s="69"/>
      <c r="BM115" s="69" t="s">
        <v>250</v>
      </c>
      <c r="BN115" s="69"/>
      <c r="BO115" s="69"/>
      <c r="BP115" s="69" t="s">
        <v>248</v>
      </c>
      <c r="BQ115" s="103"/>
      <c r="BR115" s="103"/>
      <c r="BV115" s="67">
        <v>0</v>
      </c>
    </row>
    <row r="116" spans="1:77" s="64" customFormat="1" ht="15" hidden="1" customHeight="1" outlineLevel="1">
      <c r="A116" s="72"/>
      <c r="B116" s="69" t="s">
        <v>285</v>
      </c>
      <c r="C116" s="87"/>
      <c r="D116" s="213" t="s">
        <v>286</v>
      </c>
      <c r="E116" s="213" t="s">
        <v>247</v>
      </c>
      <c r="F116" s="87"/>
      <c r="G116" s="87"/>
      <c r="H116" s="213" t="s">
        <v>284</v>
      </c>
      <c r="I116" s="87"/>
      <c r="J116" s="87"/>
      <c r="K116" s="213" t="s">
        <v>282</v>
      </c>
      <c r="L116" s="87"/>
      <c r="M116" s="87"/>
      <c r="N116" s="213" t="s">
        <v>280</v>
      </c>
      <c r="O116" s="87"/>
      <c r="P116" s="87"/>
      <c r="Q116" s="213" t="s">
        <v>278</v>
      </c>
      <c r="R116" s="87"/>
      <c r="S116" s="87"/>
      <c r="V116" s="213" t="s">
        <v>276</v>
      </c>
      <c r="W116" s="87"/>
      <c r="X116" s="87"/>
      <c r="Y116" s="213" t="s">
        <v>274</v>
      </c>
      <c r="Z116" s="87"/>
      <c r="AA116" s="87"/>
      <c r="AB116" s="213" t="s">
        <v>272</v>
      </c>
      <c r="AC116" s="87"/>
      <c r="AD116" s="87"/>
      <c r="AE116" s="213" t="s">
        <v>270</v>
      </c>
      <c r="AF116" s="87"/>
      <c r="AG116" s="87"/>
      <c r="AH116" s="213" t="s">
        <v>268</v>
      </c>
      <c r="AI116" s="87"/>
      <c r="AJ116" s="87"/>
      <c r="AM116" s="213" t="s">
        <v>266</v>
      </c>
      <c r="AN116" s="87"/>
      <c r="AO116" s="87"/>
      <c r="AP116" s="213" t="s">
        <v>263</v>
      </c>
      <c r="AQ116" s="87"/>
      <c r="AR116" s="87"/>
      <c r="AS116" s="213" t="s">
        <v>262</v>
      </c>
      <c r="AT116" s="87"/>
      <c r="AU116" s="87"/>
      <c r="AV116" s="213" t="s">
        <v>259</v>
      </c>
      <c r="AW116" s="87"/>
      <c r="AX116" s="87"/>
      <c r="AY116" s="213" t="s">
        <v>258</v>
      </c>
      <c r="AZ116" s="87"/>
      <c r="BA116" s="87"/>
      <c r="BD116" s="213" t="s">
        <v>256</v>
      </c>
      <c r="BE116" s="87"/>
      <c r="BF116" s="87"/>
      <c r="BG116" s="213" t="s">
        <v>296</v>
      </c>
      <c r="BH116" s="87"/>
      <c r="BI116" s="87"/>
      <c r="BJ116" s="213" t="s">
        <v>253</v>
      </c>
      <c r="BK116" s="87"/>
      <c r="BL116" s="87"/>
      <c r="BM116" s="213" t="s">
        <v>251</v>
      </c>
      <c r="BN116" s="87"/>
      <c r="BO116" s="87"/>
      <c r="BP116" s="213" t="s">
        <v>249</v>
      </c>
      <c r="BQ116" s="123"/>
      <c r="BR116" s="123"/>
      <c r="BV116" s="67">
        <v>0</v>
      </c>
    </row>
    <row r="117" spans="1:77" ht="15" customHeight="1">
      <c r="E117" s="183" t="str">
        <f>IF('6. Kl.'!$B$2='6. Kl.'!$L$1,'5. Kl. Judge Sheet'!E115,'5. Kl. Judge Sheet'!E116)</f>
        <v>TN1</v>
      </c>
      <c r="F117" s="183"/>
      <c r="G117" s="183"/>
      <c r="H117" s="183" t="str">
        <f>IF('6. Kl.'!$B$2='6. Kl.'!$L$1,'5. Kl. Judge Sheet'!H115,'5. Kl. Judge Sheet'!H116)</f>
        <v>TN2</v>
      </c>
      <c r="I117" s="183"/>
      <c r="J117" s="183"/>
      <c r="K117" s="183" t="str">
        <f>IF('6. Kl.'!$B$2='6. Kl.'!$L$1,'5. Kl. Judge Sheet'!K115,'5. Kl. Judge Sheet'!K116)</f>
        <v>TN3</v>
      </c>
      <c r="L117" s="183"/>
      <c r="M117" s="183"/>
      <c r="N117" s="183" t="str">
        <f>IF('6. Kl.'!$B$2='6. Kl.'!$L$1,'5. Kl. Judge Sheet'!N115,'5. Kl. Judge Sheet'!N116)</f>
        <v>TN4</v>
      </c>
      <c r="O117" s="183"/>
      <c r="P117" s="183"/>
      <c r="Q117" s="183" t="str">
        <f>IF('6. Kl.'!$B$2='6. Kl.'!$L$1,'5. Kl. Judge Sheet'!Q115,'5. Kl. Judge Sheet'!Q116)</f>
        <v>TN5</v>
      </c>
      <c r="R117" s="183"/>
      <c r="S117" s="183"/>
      <c r="V117" s="183" t="str">
        <f>IF('6. Kl.'!$B$2='6. Kl.'!$L$1,'5. Kl. Judge Sheet'!V115,'5. Kl. Judge Sheet'!V116)</f>
        <v>TN6</v>
      </c>
      <c r="W117" s="183"/>
      <c r="X117" s="183"/>
      <c r="Y117" s="183" t="str">
        <f>IF('6. Kl.'!$B$2='6. Kl.'!$L$1,'5. Kl. Judge Sheet'!Y115,'5. Kl. Judge Sheet'!Y116)</f>
        <v>TN7</v>
      </c>
      <c r="Z117" s="183"/>
      <c r="AA117" s="183"/>
      <c r="AB117" s="183" t="str">
        <f>IF('6. Kl.'!$B$2='6. Kl.'!$L$1,'5. Kl. Judge Sheet'!AB115,'5. Kl. Judge Sheet'!AB116)</f>
        <v>TN8</v>
      </c>
      <c r="AC117" s="183"/>
      <c r="AD117" s="183"/>
      <c r="AE117" s="183" t="str">
        <f>IF('6. Kl.'!$B$2='6. Kl.'!$L$1,'5. Kl. Judge Sheet'!AE115,'5. Kl. Judge Sheet'!AE116)</f>
        <v>TN9</v>
      </c>
      <c r="AF117" s="183"/>
      <c r="AG117" s="183"/>
      <c r="AH117" s="183" t="str">
        <f>IF('6. Kl.'!$B$2='6. Kl.'!$L$1,'5. Kl. Judge Sheet'!AH115,'5. Kl. Judge Sheet'!AH116)</f>
        <v>TN10</v>
      </c>
      <c r="AI117" s="183"/>
      <c r="AJ117" s="183"/>
      <c r="AM117" s="183" t="str">
        <f>IF('6. Kl.'!$B$2='6. Kl.'!$L$1,'5. Kl. Judge Sheet'!AM115,'5. Kl. Judge Sheet'!AM116)</f>
        <v>TN11</v>
      </c>
      <c r="AN117" s="183"/>
      <c r="AO117" s="183"/>
      <c r="AP117" s="183" t="str">
        <f>IF('6. Kl.'!$B$2='6. Kl.'!$L$1,'5. Kl. Judge Sheet'!AP115,'5. Kl. Judge Sheet'!AP116)</f>
        <v>TN12</v>
      </c>
      <c r="AQ117" s="183"/>
      <c r="AR117" s="183"/>
      <c r="AS117" s="183" t="str">
        <f>IF('6. Kl.'!$B$2='6. Kl.'!$L$1,'5. Kl. Judge Sheet'!AS115,'5. Kl. Judge Sheet'!AS116)</f>
        <v>TN13</v>
      </c>
      <c r="AT117" s="183"/>
      <c r="AU117" s="183"/>
      <c r="AV117" s="183" t="str">
        <f>IF('6. Kl.'!$B$2='6. Kl.'!$L$1,'5. Kl. Judge Sheet'!AV115,'5. Kl. Judge Sheet'!AV116)</f>
        <v>TN14</v>
      </c>
      <c r="AW117" s="183"/>
      <c r="AX117" s="183"/>
      <c r="AY117" s="183" t="str">
        <f>IF('6. Kl.'!$B$2='6. Kl.'!$L$1,'5. Kl. Judge Sheet'!AY115,'5. Kl. Judge Sheet'!AY116)</f>
        <v>TN15</v>
      </c>
      <c r="AZ117" s="183"/>
      <c r="BA117" s="183"/>
      <c r="BD117" s="183" t="str">
        <f>IF('6. Kl.'!$B$2='6. Kl.'!$L$1,'5. Kl. Judge Sheet'!BD115,'5. Kl. Judge Sheet'!BD116)</f>
        <v>TN16</v>
      </c>
      <c r="BE117" s="183"/>
      <c r="BF117" s="183"/>
      <c r="BG117" s="183" t="str">
        <f>IF('6. Kl.'!$B$2='6. Kl.'!$L$1,'5. Kl. Judge Sheet'!BG115,'5. Kl. Judge Sheet'!BG116)</f>
        <v>TN17</v>
      </c>
      <c r="BH117" s="183"/>
      <c r="BI117" s="183"/>
      <c r="BJ117" s="183" t="str">
        <f>IF('6. Kl.'!$B$2='6. Kl.'!$L$1,'5. Kl. Judge Sheet'!BJ115,'5. Kl. Judge Sheet'!BJ116)</f>
        <v>TN18</v>
      </c>
      <c r="BK117" s="183"/>
      <c r="BL117" s="183"/>
      <c r="BM117" s="183" t="str">
        <f>IF('6. Kl.'!$B$2='6. Kl.'!$L$1,'5. Kl. Judge Sheet'!BM115,'5. Kl. Judge Sheet'!BM116)</f>
        <v>TN19</v>
      </c>
      <c r="BN117" s="183"/>
      <c r="BO117" s="183"/>
      <c r="BP117" s="183" t="str">
        <f>IF('6. Kl.'!$B$2='6. Kl.'!$L$1,'5. Kl. Judge Sheet'!BP115,'5. Kl. Judge Sheet'!BP116)</f>
        <v>TN20</v>
      </c>
      <c r="BQ117" s="183"/>
      <c r="BR117" s="183"/>
      <c r="BV117" s="67">
        <v>1</v>
      </c>
    </row>
    <row r="118" spans="1:77" ht="21" customHeight="1">
      <c r="B118" s="167"/>
      <c r="C118" s="200" t="str">
        <f>'6. Kl.'!B$22</f>
        <v>Name</v>
      </c>
      <c r="D118" s="187"/>
      <c r="E118" s="201" t="str">
        <f ca="1">IF('5. Kl.'!$B$23="","",'5. Kl.'!$B$23)</f>
        <v xml:space="preserve"> </v>
      </c>
      <c r="F118" s="201"/>
      <c r="G118" s="202"/>
      <c r="H118" s="190" t="str">
        <f ca="1">IF('5. Kl.'!$B$24="","",'5. Kl.'!$B$24)</f>
        <v xml:space="preserve"> </v>
      </c>
      <c r="I118" s="191"/>
      <c r="J118" s="192"/>
      <c r="K118" s="190" t="str">
        <f ca="1">IF('5. Kl.'!$B$25="","",'5. Kl.'!$B$25)</f>
        <v xml:space="preserve"> </v>
      </c>
      <c r="L118" s="191"/>
      <c r="M118" s="192"/>
      <c r="N118" s="190" t="str">
        <f ca="1">IF('5. Kl.'!$B$26="","",'5. Kl.'!$B$26)</f>
        <v xml:space="preserve"> </v>
      </c>
      <c r="O118" s="191"/>
      <c r="P118" s="192"/>
      <c r="Q118" s="190" t="str">
        <f ca="1">IF('5. Kl.'!$B$27="","",'5. Kl.'!$B$27)</f>
        <v xml:space="preserve"> </v>
      </c>
      <c r="R118" s="191"/>
      <c r="S118" s="192"/>
      <c r="T118" s="186" t="str">
        <f>C118</f>
        <v>Name</v>
      </c>
      <c r="U118" s="187"/>
      <c r="V118" s="190" t="str">
        <f ca="1">IF('5. Kl.'!$B$28="","",'5. Kl.'!$B$28)</f>
        <v xml:space="preserve"> </v>
      </c>
      <c r="W118" s="191"/>
      <c r="X118" s="192"/>
      <c r="Y118" s="190" t="str">
        <f ca="1">IF('5. Kl.'!$B$29="","",'5. Kl.'!$B$29)</f>
        <v xml:space="preserve"> </v>
      </c>
      <c r="Z118" s="191"/>
      <c r="AA118" s="192"/>
      <c r="AB118" s="190" t="str">
        <f ca="1">IF('5. Kl.'!$B$30="","",'5. Kl.'!$B$30)</f>
        <v xml:space="preserve"> </v>
      </c>
      <c r="AC118" s="191"/>
      <c r="AD118" s="192"/>
      <c r="AE118" s="190" t="str">
        <f ca="1">IF('5. Kl.'!$B$31="","",'5. Kl.'!$B$31)</f>
        <v xml:space="preserve"> </v>
      </c>
      <c r="AF118" s="191"/>
      <c r="AG118" s="192"/>
      <c r="AH118" s="190" t="str">
        <f ca="1">IF('5. Kl.'!$B$32="","",'5. Kl.'!$B$32)</f>
        <v xml:space="preserve"> </v>
      </c>
      <c r="AI118" s="191"/>
      <c r="AJ118" s="192"/>
      <c r="AK118" s="186" t="str">
        <f>C118</f>
        <v>Name</v>
      </c>
      <c r="AL118" s="187"/>
      <c r="AM118" s="190" t="str">
        <f ca="1">IF('5. Kl.'!$B$33="","",'5. Kl.'!$B$33)</f>
        <v xml:space="preserve"> </v>
      </c>
      <c r="AN118" s="191"/>
      <c r="AO118" s="192"/>
      <c r="AP118" s="190" t="str">
        <f ca="1">IF('5. Kl.'!$B$34="","",'5. Kl.'!$B$34)</f>
        <v xml:space="preserve"> </v>
      </c>
      <c r="AQ118" s="191"/>
      <c r="AR118" s="192"/>
      <c r="AS118" s="190" t="str">
        <f ca="1">IF('5. Kl.'!$B$35="","",'5. Kl.'!$B$35)</f>
        <v xml:space="preserve"> </v>
      </c>
      <c r="AT118" s="191"/>
      <c r="AU118" s="192"/>
      <c r="AV118" s="190" t="str">
        <f ca="1">IF('5. Kl.'!$B$36="","",'5. Kl.'!$B$36)</f>
        <v xml:space="preserve"> </v>
      </c>
      <c r="AW118" s="191"/>
      <c r="AX118" s="192"/>
      <c r="AY118" s="190" t="str">
        <f ca="1">IF('5. Kl.'!$B$37="","",'5. Kl.'!$B$37)</f>
        <v xml:space="preserve"> </v>
      </c>
      <c r="AZ118" s="191"/>
      <c r="BA118" s="192"/>
      <c r="BB118" s="186" t="str">
        <f>C118</f>
        <v>Name</v>
      </c>
      <c r="BC118" s="187"/>
      <c r="BD118" s="190" t="str">
        <f ca="1">IF('5. Kl.'!$B$38="","",'5. Kl.'!$B$38)</f>
        <v xml:space="preserve"> </v>
      </c>
      <c r="BE118" s="191"/>
      <c r="BF118" s="192"/>
      <c r="BG118" s="190" t="str">
        <f ca="1">IF('5. Kl.'!$B$39="","",'5. Kl.'!$B$39)</f>
        <v xml:space="preserve"> </v>
      </c>
      <c r="BH118" s="191"/>
      <c r="BI118" s="192"/>
      <c r="BJ118" s="190" t="str">
        <f ca="1">IF('5. Kl.'!$B$40="","",'5. Kl.'!$B$40)</f>
        <v xml:space="preserve"> </v>
      </c>
      <c r="BK118" s="191"/>
      <c r="BL118" s="192"/>
      <c r="BM118" s="190" t="str">
        <f ca="1">IF('5. Kl.'!$B$41="","",'5. Kl.'!$B$41)</f>
        <v xml:space="preserve"> </v>
      </c>
      <c r="BN118" s="191"/>
      <c r="BO118" s="192"/>
      <c r="BP118" s="190" t="str">
        <f ca="1">IF('5. Kl.'!$B$42="","",'5. Kl.'!$B$42)</f>
        <v xml:space="preserve"> </v>
      </c>
      <c r="BQ118" s="191"/>
      <c r="BR118" s="192"/>
      <c r="BV118" s="67">
        <f>IF(LEN(B118)&gt;1,1,0)</f>
        <v>0</v>
      </c>
    </row>
    <row r="119" spans="1:77" ht="25.5" customHeight="1">
      <c r="B119" s="146"/>
      <c r="C119" s="188" t="str">
        <f>'6. Kl.'!E$12</f>
        <v>Klub</v>
      </c>
      <c r="D119" s="189"/>
      <c r="E119" s="208" t="str">
        <f ca="1">IF('5. Kl.'!$E$23="","",'5. Kl.'!$E$23) &amp; IF('5. Kl.'!$H$23="",""," / " &amp; '5. Kl.'!$H$23)</f>
        <v xml:space="preserve"> / 0</v>
      </c>
      <c r="F119" s="209"/>
      <c r="G119" s="210"/>
      <c r="H119" s="193" t="str">
        <f ca="1">IF('5. Kl.'!$E$24="","",'5. Kl.'!$E$24) &amp; IF('5. Kl.'!$H$24="",""," / " &amp; '5. Kl.'!$H$24)</f>
        <v/>
      </c>
      <c r="I119" s="194"/>
      <c r="J119" s="195"/>
      <c r="K119" s="193" t="str">
        <f ca="1">IF('5. Kl.'!$E$25="","",'5. Kl.'!$E$25) &amp; IF('5. Kl.'!$H$25="",""," / " &amp; '5. Kl.'!$H$25)</f>
        <v/>
      </c>
      <c r="L119" s="194"/>
      <c r="M119" s="195"/>
      <c r="N119" s="193" t="str">
        <f ca="1">IF('5. Kl.'!$E$26="","",'5. Kl.'!$E$26) &amp; IF('5. Kl.'!$H$26="",""," / " &amp; '5. Kl.'!$H$26)</f>
        <v/>
      </c>
      <c r="O119" s="194"/>
      <c r="P119" s="195"/>
      <c r="Q119" s="193" t="str">
        <f ca="1">IF('5. Kl.'!$E$27="","",'5. Kl.'!$E$27) &amp; IF('5. Kl.'!$H$27="",""," / " &amp; '5. Kl.'!$H$27)</f>
        <v/>
      </c>
      <c r="R119" s="194"/>
      <c r="S119" s="195"/>
      <c r="T119" s="188" t="str">
        <f>C119</f>
        <v>Klub</v>
      </c>
      <c r="U119" s="189"/>
      <c r="V119" s="193" t="str">
        <f ca="1">IF('5. Kl.'!$E$28="","",'5. Kl.'!$E$28) &amp; IF('5. Kl.'!$H$28="",""," / " &amp; '5. Kl.'!$H$28)</f>
        <v/>
      </c>
      <c r="W119" s="194"/>
      <c r="X119" s="195"/>
      <c r="Y119" s="193" t="str">
        <f ca="1">IF('5. Kl.'!$E$29="","",'5. Kl.'!$E$29) &amp; IF('5. Kl.'!$H$29="",""," / " &amp; '5. Kl.'!$H$29)</f>
        <v/>
      </c>
      <c r="Z119" s="194"/>
      <c r="AA119" s="195"/>
      <c r="AB119" s="193" t="str">
        <f ca="1">IF('5. Kl.'!$E$30="","",'5. Kl.'!$E$30) &amp; IF('5. Kl.'!$H$30="",""," / " &amp; '5. Kl.'!$H$30)</f>
        <v/>
      </c>
      <c r="AC119" s="194"/>
      <c r="AD119" s="195"/>
      <c r="AE119" s="193" t="str">
        <f ca="1">IF('5. Kl.'!$E$31="","",'5. Kl.'!$E$31) &amp; IF('5. Kl.'!$H$31="",""," / " &amp; '5. Kl.'!$H$31)</f>
        <v/>
      </c>
      <c r="AF119" s="194"/>
      <c r="AG119" s="195"/>
      <c r="AH119" s="193" t="str">
        <f ca="1">IF('5. Kl.'!$E$32="","",'5. Kl.'!$E$32) &amp; IF('5. Kl.'!$H$32="",""," / " &amp; '5. Kl.'!$H$32)</f>
        <v/>
      </c>
      <c r="AI119" s="194"/>
      <c r="AJ119" s="195"/>
      <c r="AK119" s="188" t="str">
        <f>C119</f>
        <v>Klub</v>
      </c>
      <c r="AL119" s="189"/>
      <c r="AM119" s="193" t="str">
        <f ca="1">IF('5. Kl.'!$E$33="","",'5. Kl.'!$E$33) &amp; IF('5. Kl.'!$H$33="",""," / " &amp; '5. Kl.'!$H$33)</f>
        <v/>
      </c>
      <c r="AN119" s="194"/>
      <c r="AO119" s="195"/>
      <c r="AP119" s="193" t="str">
        <f ca="1">IF('5. Kl.'!$E$34="","",'5. Kl.'!$E$34) &amp; IF('5. Kl.'!$H$34="",""," / " &amp; '5. Kl.'!$H$34)</f>
        <v/>
      </c>
      <c r="AQ119" s="194"/>
      <c r="AR119" s="195"/>
      <c r="AS119" s="193" t="str">
        <f ca="1">IF('5. Kl.'!$E$35="","",'5. Kl.'!$E$35) &amp; IF('5. Kl.'!$H$35="",""," / " &amp; '5. Kl.'!$H$35)</f>
        <v/>
      </c>
      <c r="AT119" s="194"/>
      <c r="AU119" s="195"/>
      <c r="AV119" s="193" t="str">
        <f ca="1">IF('5. Kl.'!$E$36="","",'5. Kl.'!$E$36) &amp; IF('5. Kl.'!$H$36="",""," / " &amp; '5. Kl.'!$H$36)</f>
        <v/>
      </c>
      <c r="AW119" s="194"/>
      <c r="AX119" s="195"/>
      <c r="AY119" s="193" t="str">
        <f ca="1">IF('5. Kl.'!$E$37="","",'5. Kl.'!$E$37) &amp; IF('5. Kl.'!$H$37="",""," / " &amp; '5. Kl.'!$H$37)</f>
        <v/>
      </c>
      <c r="AZ119" s="194"/>
      <c r="BA119" s="195"/>
      <c r="BB119" s="188" t="str">
        <f>C119</f>
        <v>Klub</v>
      </c>
      <c r="BC119" s="189"/>
      <c r="BD119" s="193" t="str">
        <f ca="1">IF('5. Kl.'!$E$38="","",'5. Kl.'!$E$38) &amp; IF('5. Kl.'!$H$38="",""," / " &amp; '5. Kl.'!$H$38)</f>
        <v/>
      </c>
      <c r="BE119" s="194"/>
      <c r="BF119" s="195"/>
      <c r="BG119" s="193" t="str">
        <f ca="1">IF('5. Kl.'!$E$39="","",'5. Kl.'!$E$39) &amp; IF('5. Kl.'!$H$39="",""," / " &amp; '5. Kl.'!$H$39)</f>
        <v/>
      </c>
      <c r="BH119" s="194"/>
      <c r="BI119" s="195"/>
      <c r="BJ119" s="193" t="str">
        <f ca="1">IF('5. Kl.'!$E$40="","",'5. Kl.'!$E$40) &amp; IF('5. Kl.'!$H$40="",""," / " &amp; '5. Kl.'!$H$40)</f>
        <v/>
      </c>
      <c r="BK119" s="194"/>
      <c r="BL119" s="195"/>
      <c r="BM119" s="193" t="str">
        <f ca="1">IF('5. Kl.'!$E$41="","",'5. Kl.'!$E$41) &amp; IF('5. Kl.'!$H$41="",""," / " &amp; '5. Kl.'!$H$41)</f>
        <v/>
      </c>
      <c r="BN119" s="194"/>
      <c r="BO119" s="195"/>
      <c r="BP119" s="193" t="str">
        <f ca="1">IF('5. Kl.'!$E$42="","",'5. Kl.'!$E$42) &amp; IF('5. Kl.'!$H$42="",""," / " &amp; '5. Kl.'!$H$42)</f>
        <v/>
      </c>
      <c r="BQ119" s="194"/>
      <c r="BR119" s="195"/>
      <c r="BV119" s="67">
        <v>1</v>
      </c>
    </row>
    <row r="120" spans="1:77" ht="32.1" customHeight="1">
      <c r="B120" s="147" t="str">
        <f>'5. Kl.'!B$45</f>
        <v>Elemente</v>
      </c>
      <c r="C120" s="148" t="s">
        <v>115</v>
      </c>
      <c r="D120" s="149"/>
      <c r="E120" s="214" t="str">
        <f>IF('6. Kl.'!$B$2='6. Kl.'!$L$1,'5. Kl. Judge Sheet'!$B$9,'5. Kl. Judge Sheet'!$B$10)</f>
        <v>Bemerkungen</v>
      </c>
      <c r="F120" s="150" t="s">
        <v>113</v>
      </c>
      <c r="G120" s="214" t="str">
        <f>IF('6. Kl.'!$B$2='6. Kl.'!$L$1,'5. Kl. Judge Sheet'!$D$9,'5. Kl. Judge Sheet'!$D$10)</f>
        <v>Wert</v>
      </c>
      <c r="H120" s="214" t="str">
        <f>IF('6. Kl.'!$B$2='6. Kl.'!$L$1,'5. Kl. Judge Sheet'!$B$9,'5. Kl. Judge Sheet'!$B$10)</f>
        <v>Bemerkungen</v>
      </c>
      <c r="I120" s="150" t="s">
        <v>113</v>
      </c>
      <c r="J120" s="214" t="str">
        <f>IF('6. Kl.'!$B$2='6. Kl.'!$L$1,'5. Kl. Judge Sheet'!$D$9,'5. Kl. Judge Sheet'!$D$10)</f>
        <v>Wert</v>
      </c>
      <c r="K120" s="214" t="str">
        <f>IF('6. Kl.'!$B$2='6. Kl.'!$L$1,'5. Kl. Judge Sheet'!$B$9,'5. Kl. Judge Sheet'!$B$10)</f>
        <v>Bemerkungen</v>
      </c>
      <c r="L120" s="150" t="s">
        <v>113</v>
      </c>
      <c r="M120" s="214" t="str">
        <f>IF('6. Kl.'!$B$2='6. Kl.'!$L$1,'5. Kl. Judge Sheet'!$D$9,'5. Kl. Judge Sheet'!$D$10)</f>
        <v>Wert</v>
      </c>
      <c r="N120" s="214" t="str">
        <f>IF('6. Kl.'!$B$2='6. Kl.'!$L$1,'5. Kl. Judge Sheet'!$B$9,'5. Kl. Judge Sheet'!$B$10)</f>
        <v>Bemerkungen</v>
      </c>
      <c r="O120" s="150" t="s">
        <v>113</v>
      </c>
      <c r="P120" s="214" t="str">
        <f>IF('6. Kl.'!$B$2='6. Kl.'!$L$1,'5. Kl. Judge Sheet'!$D$9,'5. Kl. Judge Sheet'!$D$10)</f>
        <v>Wert</v>
      </c>
      <c r="Q120" s="214" t="str">
        <f>IF('6. Kl.'!$B$2='6. Kl.'!$L$1,'5. Kl. Judge Sheet'!$B$9,'5. Kl. Judge Sheet'!$B$10)</f>
        <v>Bemerkungen</v>
      </c>
      <c r="R120" s="150" t="s">
        <v>113</v>
      </c>
      <c r="S120" s="214" t="str">
        <f>IF('6. Kl.'!$B$2='6. Kl.'!$L$1,'5. Kl. Judge Sheet'!$D$9,'5. Kl. Judge Sheet'!$D$10)</f>
        <v>Wert</v>
      </c>
      <c r="T120" s="148" t="s">
        <v>115</v>
      </c>
      <c r="U120" s="149"/>
      <c r="V120" s="214" t="str">
        <f>IF('6. Kl.'!$B$2='6. Kl.'!$L$1,'5. Kl. Judge Sheet'!$B$9,'5. Kl. Judge Sheet'!$B$10)</f>
        <v>Bemerkungen</v>
      </c>
      <c r="W120" s="150" t="s">
        <v>113</v>
      </c>
      <c r="X120" s="214" t="str">
        <f>IF('6. Kl.'!$B$2='6. Kl.'!$L$1,'5. Kl. Judge Sheet'!$D$9,'5. Kl. Judge Sheet'!$D$10)</f>
        <v>Wert</v>
      </c>
      <c r="Y120" s="214" t="str">
        <f>IF('6. Kl.'!$B$2='6. Kl.'!$L$1,'5. Kl. Judge Sheet'!$B$9,'5. Kl. Judge Sheet'!$B$10)</f>
        <v>Bemerkungen</v>
      </c>
      <c r="Z120" s="150" t="s">
        <v>113</v>
      </c>
      <c r="AA120" s="214" t="str">
        <f>IF('6. Kl.'!$B$2='6. Kl.'!$L$1,'5. Kl. Judge Sheet'!$D$9,'5. Kl. Judge Sheet'!$D$10)</f>
        <v>Wert</v>
      </c>
      <c r="AB120" s="214" t="str">
        <f>IF('6. Kl.'!$B$2='6. Kl.'!$L$1,'5. Kl. Judge Sheet'!$B$9,'5. Kl. Judge Sheet'!$B$10)</f>
        <v>Bemerkungen</v>
      </c>
      <c r="AC120" s="150" t="s">
        <v>113</v>
      </c>
      <c r="AD120" s="214" t="str">
        <f>IF('6. Kl.'!$B$2='6. Kl.'!$L$1,'5. Kl. Judge Sheet'!$D$9,'5. Kl. Judge Sheet'!$D$10)</f>
        <v>Wert</v>
      </c>
      <c r="AE120" s="214" t="str">
        <f>IF('6. Kl.'!$B$2='6. Kl.'!$L$1,'5. Kl. Judge Sheet'!$B$9,'5. Kl. Judge Sheet'!$B$10)</f>
        <v>Bemerkungen</v>
      </c>
      <c r="AF120" s="150" t="s">
        <v>113</v>
      </c>
      <c r="AG120" s="214" t="str">
        <f>IF('6. Kl.'!$B$2='6. Kl.'!$L$1,'5. Kl. Judge Sheet'!$D$9,'5. Kl. Judge Sheet'!$D$10)</f>
        <v>Wert</v>
      </c>
      <c r="AH120" s="214" t="str">
        <f>IF('6. Kl.'!$B$2='6. Kl.'!$L$1,'5. Kl. Judge Sheet'!$B$9,'5. Kl. Judge Sheet'!$B$10)</f>
        <v>Bemerkungen</v>
      </c>
      <c r="AI120" s="150" t="s">
        <v>113</v>
      </c>
      <c r="AJ120" s="214" t="str">
        <f>IF('6. Kl.'!$B$2='6. Kl.'!$L$1,'5. Kl. Judge Sheet'!$D$9,'5. Kl. Judge Sheet'!$D$10)</f>
        <v>Wert</v>
      </c>
      <c r="AK120" s="148" t="s">
        <v>115</v>
      </c>
      <c r="AL120" s="149"/>
      <c r="AM120" s="214" t="str">
        <f>IF('6. Kl.'!$B$2='6. Kl.'!$L$1,'5. Kl. Judge Sheet'!$B$9,'5. Kl. Judge Sheet'!$B$10)</f>
        <v>Bemerkungen</v>
      </c>
      <c r="AN120" s="150" t="s">
        <v>113</v>
      </c>
      <c r="AO120" s="214" t="str">
        <f>IF('6. Kl.'!$B$2='6. Kl.'!$L$1,'5. Kl. Judge Sheet'!$D$9,'5. Kl. Judge Sheet'!$D$10)</f>
        <v>Wert</v>
      </c>
      <c r="AP120" s="214" t="str">
        <f>IF('6. Kl.'!$B$2='6. Kl.'!$L$1,'5. Kl. Judge Sheet'!$B$9,'5. Kl. Judge Sheet'!$B$10)</f>
        <v>Bemerkungen</v>
      </c>
      <c r="AQ120" s="150" t="s">
        <v>113</v>
      </c>
      <c r="AR120" s="214" t="str">
        <f>IF('6. Kl.'!$B$2='6. Kl.'!$L$1,'5. Kl. Judge Sheet'!$D$9,'5. Kl. Judge Sheet'!$D$10)</f>
        <v>Wert</v>
      </c>
      <c r="AS120" s="214" t="str">
        <f>IF('6. Kl.'!$B$2='6. Kl.'!$L$1,'5. Kl. Judge Sheet'!$B$9,'5. Kl. Judge Sheet'!$B$10)</f>
        <v>Bemerkungen</v>
      </c>
      <c r="AT120" s="150" t="s">
        <v>113</v>
      </c>
      <c r="AU120" s="214" t="str">
        <f>IF('6. Kl.'!$B$2='6. Kl.'!$L$1,'5. Kl. Judge Sheet'!$D$9,'5. Kl. Judge Sheet'!$D$10)</f>
        <v>Wert</v>
      </c>
      <c r="AV120" s="214" t="str">
        <f>IF('6. Kl.'!$B$2='6. Kl.'!$L$1,'5. Kl. Judge Sheet'!$B$9,'5. Kl. Judge Sheet'!$B$10)</f>
        <v>Bemerkungen</v>
      </c>
      <c r="AW120" s="150" t="s">
        <v>113</v>
      </c>
      <c r="AX120" s="214" t="str">
        <f>IF('6. Kl.'!$B$2='6. Kl.'!$L$1,'5. Kl. Judge Sheet'!$D$9,'5. Kl. Judge Sheet'!$D$10)</f>
        <v>Wert</v>
      </c>
      <c r="AY120" s="214" t="str">
        <f>IF('6. Kl.'!$B$2='6. Kl.'!$L$1,'5. Kl. Judge Sheet'!$B$9,'5. Kl. Judge Sheet'!$B$10)</f>
        <v>Bemerkungen</v>
      </c>
      <c r="AZ120" s="150" t="s">
        <v>113</v>
      </c>
      <c r="BA120" s="214" t="str">
        <f>IF('6. Kl.'!$B$2='6. Kl.'!$L$1,'5. Kl. Judge Sheet'!$D$9,'5. Kl. Judge Sheet'!$D$10)</f>
        <v>Wert</v>
      </c>
      <c r="BB120" s="148" t="s">
        <v>115</v>
      </c>
      <c r="BC120" s="149"/>
      <c r="BD120" s="214" t="str">
        <f>IF('6. Kl.'!$B$2='6. Kl.'!$L$1,'5. Kl. Judge Sheet'!$B$9,'5. Kl. Judge Sheet'!$B$10)</f>
        <v>Bemerkungen</v>
      </c>
      <c r="BE120" s="150" t="s">
        <v>113</v>
      </c>
      <c r="BF120" s="214" t="str">
        <f>IF('6. Kl.'!$B$2='6. Kl.'!$L$1,'5. Kl. Judge Sheet'!$D$9,'5. Kl. Judge Sheet'!$D$10)</f>
        <v>Wert</v>
      </c>
      <c r="BG120" s="214" t="str">
        <f>IF('6. Kl.'!$B$2='6. Kl.'!$L$1,'5. Kl. Judge Sheet'!$B$9,'5. Kl. Judge Sheet'!$B$10)</f>
        <v>Bemerkungen</v>
      </c>
      <c r="BH120" s="150" t="s">
        <v>113</v>
      </c>
      <c r="BI120" s="214" t="str">
        <f>IF('6. Kl.'!$B$2='6. Kl.'!$L$1,'5. Kl. Judge Sheet'!$D$9,'5. Kl. Judge Sheet'!$D$10)</f>
        <v>Wert</v>
      </c>
      <c r="BJ120" s="214" t="str">
        <f>IF('6. Kl.'!$B$2='6. Kl.'!$L$1,'5. Kl. Judge Sheet'!$B$9,'5. Kl. Judge Sheet'!$B$10)</f>
        <v>Bemerkungen</v>
      </c>
      <c r="BK120" s="150" t="s">
        <v>113</v>
      </c>
      <c r="BL120" s="214" t="str">
        <f>IF('6. Kl.'!$B$2='6. Kl.'!$L$1,'5. Kl. Judge Sheet'!$D$9,'5. Kl. Judge Sheet'!$D$10)</f>
        <v>Wert</v>
      </c>
      <c r="BM120" s="214" t="str">
        <f>IF('6. Kl.'!$B$2='6. Kl.'!$L$1,'5. Kl. Judge Sheet'!$B$9,'5. Kl. Judge Sheet'!$B$10)</f>
        <v>Bemerkungen</v>
      </c>
      <c r="BN120" s="150" t="s">
        <v>113</v>
      </c>
      <c r="BO120" s="214" t="str">
        <f>IF('6. Kl.'!$B$2='6. Kl.'!$L$1,'5. Kl. Judge Sheet'!$D$9,'5. Kl. Judge Sheet'!$D$10)</f>
        <v>Wert</v>
      </c>
      <c r="BP120" s="214" t="str">
        <f>IF('6. Kl.'!$B$2='6. Kl.'!$L$1,'5. Kl. Judge Sheet'!$B$9,'5. Kl. Judge Sheet'!$B$10)</f>
        <v>Bemerkungen</v>
      </c>
      <c r="BQ120" s="150" t="s">
        <v>113</v>
      </c>
      <c r="BR120" s="214" t="str">
        <f>IF('6. Kl.'!$B$2='6. Kl.'!$L$1,'5. Kl. Judge Sheet'!$D$9,'5. Kl. Judge Sheet'!$D$10)</f>
        <v>Wert</v>
      </c>
      <c r="BV120" s="67"/>
    </row>
    <row r="121" spans="1:77" ht="32.1" customHeight="1">
      <c r="B121" s="151" t="str">
        <f>CONCATENATE(LEFT(B$14,LEN(B$14)-1)," ",'5. Kl.'!A$46,":")</f>
        <v>Element 1:</v>
      </c>
      <c r="C121" s="196">
        <f>IF('5. Kl.'!$E$46="","",'5. Kl.'!$E$46)</f>
        <v>0.6</v>
      </c>
      <c r="D121" s="152" t="s">
        <v>111</v>
      </c>
      <c r="E121" s="153"/>
      <c r="F121" s="216"/>
      <c r="G121" s="220"/>
      <c r="H121" s="153"/>
      <c r="I121" s="216"/>
      <c r="J121" s="220"/>
      <c r="K121" s="153"/>
      <c r="L121" s="216"/>
      <c r="M121" s="220"/>
      <c r="N121" s="153"/>
      <c r="O121" s="216"/>
      <c r="P121" s="220"/>
      <c r="Q121" s="153"/>
      <c r="R121" s="216"/>
      <c r="S121" s="220"/>
      <c r="T121" s="196">
        <f>IF('5. Kl.'!$E$46="","",'5. Kl.'!$E$46)</f>
        <v>0.6</v>
      </c>
      <c r="U121" s="152" t="s">
        <v>111</v>
      </c>
      <c r="V121" s="153"/>
      <c r="W121" s="216"/>
      <c r="X121" s="220"/>
      <c r="Y121" s="153"/>
      <c r="Z121" s="216"/>
      <c r="AA121" s="220"/>
      <c r="AB121" s="153"/>
      <c r="AC121" s="216"/>
      <c r="AD121" s="220"/>
      <c r="AE121" s="153"/>
      <c r="AF121" s="216"/>
      <c r="AG121" s="220"/>
      <c r="AH121" s="153"/>
      <c r="AI121" s="216"/>
      <c r="AJ121" s="220"/>
      <c r="AK121" s="196">
        <f>IF('5. Kl.'!$E$46="","",'5. Kl.'!$E$46)</f>
        <v>0.6</v>
      </c>
      <c r="AL121" s="152" t="s">
        <v>111</v>
      </c>
      <c r="AM121" s="153"/>
      <c r="AN121" s="216"/>
      <c r="AO121" s="220"/>
      <c r="AP121" s="153"/>
      <c r="AQ121" s="216"/>
      <c r="AR121" s="220"/>
      <c r="AS121" s="153"/>
      <c r="AT121" s="216"/>
      <c r="AU121" s="220"/>
      <c r="AV121" s="153"/>
      <c r="AW121" s="216"/>
      <c r="AX121" s="220"/>
      <c r="AY121" s="153"/>
      <c r="AZ121" s="216"/>
      <c r="BA121" s="220"/>
      <c r="BB121" s="196">
        <f>IF('5. Kl.'!$E$46="","",'5. Kl.'!$E$46)</f>
        <v>0.6</v>
      </c>
      <c r="BC121" s="152" t="s">
        <v>111</v>
      </c>
      <c r="BD121" s="153"/>
      <c r="BE121" s="216"/>
      <c r="BF121" s="220"/>
      <c r="BG121" s="153"/>
      <c r="BH121" s="216"/>
      <c r="BI121" s="220"/>
      <c r="BJ121" s="153"/>
      <c r="BK121" s="216"/>
      <c r="BL121" s="220"/>
      <c r="BM121" s="153"/>
      <c r="BN121" s="216"/>
      <c r="BO121" s="220"/>
      <c r="BP121" s="153"/>
      <c r="BQ121" s="216"/>
      <c r="BR121" s="220"/>
      <c r="BV121" s="68">
        <v>1</v>
      </c>
    </row>
    <row r="122" spans="1:77" ht="32.1" customHeight="1">
      <c r="B122" s="418" t="str">
        <f>IF('5. Kl.'!$B$46="","",'5. Kl.'!$B$46)</f>
        <v>Lutz</v>
      </c>
      <c r="C122" s="197"/>
      <c r="D122" s="155" t="s">
        <v>110</v>
      </c>
      <c r="E122" s="156"/>
      <c r="F122" s="217"/>
      <c r="G122" s="219" t="str">
        <f>IF(F121="","",MAX(F121,F122,F123)/10*$C$15+$C$15)</f>
        <v/>
      </c>
      <c r="H122" s="156"/>
      <c r="I122" s="217"/>
      <c r="J122" s="219" t="str">
        <f>IF(I121="","",MAX(I121,I122,I123)/10*$C$15+$C$15)</f>
        <v/>
      </c>
      <c r="K122" s="156"/>
      <c r="L122" s="217"/>
      <c r="M122" s="219" t="str">
        <f>IF(L121="","",MAX(L121,L122,L123)/10*$C$15+$C$15)</f>
        <v/>
      </c>
      <c r="N122" s="156"/>
      <c r="O122" s="217"/>
      <c r="P122" s="219" t="str">
        <f>IF(O121="","",MAX(O121,O122,O123)/10*$C$15+$C$15)</f>
        <v/>
      </c>
      <c r="Q122" s="156"/>
      <c r="R122" s="217"/>
      <c r="S122" s="219" t="str">
        <f>IF(R121="","",MAX(R121,R122,R123)/10*$C$15+$C$15)</f>
        <v/>
      </c>
      <c r="T122" s="197"/>
      <c r="U122" s="155" t="s">
        <v>110</v>
      </c>
      <c r="V122" s="156"/>
      <c r="W122" s="217"/>
      <c r="X122" s="219" t="str">
        <f>IF(W121="","",MAX(W121,W122,W123)/10*$C$15+$C$15)</f>
        <v/>
      </c>
      <c r="Y122" s="156"/>
      <c r="Z122" s="217"/>
      <c r="AA122" s="219" t="str">
        <f>IF(Z121="","",MAX(Z121,Z122,Z123)/10*$C$15+$C$15)</f>
        <v/>
      </c>
      <c r="AB122" s="156"/>
      <c r="AC122" s="217"/>
      <c r="AD122" s="219" t="str">
        <f>IF(AC121="","",MAX(AC121,AC122,AC123)/10*$C$15+$C$15)</f>
        <v/>
      </c>
      <c r="AE122" s="156"/>
      <c r="AF122" s="217"/>
      <c r="AG122" s="219" t="str">
        <f>IF(AF121="","",MAX(AF121,AF122,AF123)/10*$C$15+$C$15)</f>
        <v/>
      </c>
      <c r="AH122" s="156"/>
      <c r="AI122" s="217"/>
      <c r="AJ122" s="219" t="str">
        <f>IF(AI121="","",MAX(AI121,AI122,AI123)/10*$C$15+$C$15)</f>
        <v/>
      </c>
      <c r="AK122" s="197"/>
      <c r="AL122" s="155" t="s">
        <v>110</v>
      </c>
      <c r="AM122" s="156"/>
      <c r="AN122" s="217"/>
      <c r="AO122" s="219" t="str">
        <f>IF(AN121="","",MAX(AN121,AN122,AN123)/10*$C$15+$C$15)</f>
        <v/>
      </c>
      <c r="AP122" s="156"/>
      <c r="AQ122" s="217"/>
      <c r="AR122" s="219" t="str">
        <f>IF(AQ121="","",MAX(AQ121,AQ122,AQ123)/10*$C$15+$C$15)</f>
        <v/>
      </c>
      <c r="AS122" s="156"/>
      <c r="AT122" s="217"/>
      <c r="AU122" s="219" t="str">
        <f>IF(AT121="","",MAX(AT121,AT122,AT123)/10*$C$15+$C$15)</f>
        <v/>
      </c>
      <c r="AV122" s="156"/>
      <c r="AW122" s="217"/>
      <c r="AX122" s="219" t="str">
        <f>IF(AW121="","",MAX(AW121,AW122,AW123)/10*$C$15+$C$15)</f>
        <v/>
      </c>
      <c r="AY122" s="156"/>
      <c r="AZ122" s="217"/>
      <c r="BA122" s="219" t="str">
        <f>IF(AZ121="","",MAX(AZ121,AZ122,AZ123)/10*$C$15+$C$15)</f>
        <v/>
      </c>
      <c r="BB122" s="197"/>
      <c r="BC122" s="155" t="s">
        <v>110</v>
      </c>
      <c r="BD122" s="156"/>
      <c r="BE122" s="217"/>
      <c r="BF122" s="219" t="str">
        <f>IF(BE121="","",MAX(BE121,BE122,BE123)/10*$C$15+$C$15)</f>
        <v/>
      </c>
      <c r="BG122" s="156"/>
      <c r="BH122" s="217"/>
      <c r="BI122" s="219" t="str">
        <f>IF(BH121="","",MAX(BH121,BH122,BH123)/10*$C$15+$C$15)</f>
        <v/>
      </c>
      <c r="BJ122" s="156"/>
      <c r="BK122" s="217"/>
      <c r="BL122" s="219" t="str">
        <f>IF(BK121="","",MAX(BK121,BK122,BK123)/10*$C$15+$C$15)</f>
        <v/>
      </c>
      <c r="BM122" s="156"/>
      <c r="BN122" s="217"/>
      <c r="BO122" s="219" t="str">
        <f>IF(BN121="","",MAX(BN121,BN122,BN123)/10*$C$15+$C$15)</f>
        <v/>
      </c>
      <c r="BP122" s="156"/>
      <c r="BQ122" s="217"/>
      <c r="BR122" s="219" t="str">
        <f>IF(BQ121="","",MAX(BQ121,BQ122,BQ123)/10*$C$15+$C$15)</f>
        <v/>
      </c>
    </row>
    <row r="123" spans="1:77" ht="32.1" customHeight="1">
      <c r="B123" s="419"/>
      <c r="C123" s="198"/>
      <c r="D123" s="155" t="s">
        <v>109</v>
      </c>
      <c r="E123" s="150"/>
      <c r="F123" s="218"/>
      <c r="G123" s="221"/>
      <c r="H123" s="150"/>
      <c r="I123" s="218"/>
      <c r="J123" s="221"/>
      <c r="K123" s="150"/>
      <c r="L123" s="218"/>
      <c r="M123" s="221"/>
      <c r="N123" s="150"/>
      <c r="O123" s="218"/>
      <c r="P123" s="221"/>
      <c r="Q123" s="150"/>
      <c r="R123" s="218"/>
      <c r="S123" s="221"/>
      <c r="T123" s="198"/>
      <c r="U123" s="155" t="s">
        <v>109</v>
      </c>
      <c r="V123" s="150"/>
      <c r="W123" s="218"/>
      <c r="X123" s="221"/>
      <c r="Y123" s="150"/>
      <c r="Z123" s="218"/>
      <c r="AA123" s="221"/>
      <c r="AB123" s="150"/>
      <c r="AC123" s="218"/>
      <c r="AD123" s="221"/>
      <c r="AE123" s="150"/>
      <c r="AF123" s="218"/>
      <c r="AG123" s="221"/>
      <c r="AH123" s="150"/>
      <c r="AI123" s="218"/>
      <c r="AJ123" s="221"/>
      <c r="AK123" s="198"/>
      <c r="AL123" s="155" t="s">
        <v>109</v>
      </c>
      <c r="AM123" s="150"/>
      <c r="AN123" s="218"/>
      <c r="AO123" s="221"/>
      <c r="AP123" s="150"/>
      <c r="AQ123" s="218"/>
      <c r="AR123" s="221"/>
      <c r="AS123" s="150"/>
      <c r="AT123" s="218"/>
      <c r="AU123" s="221"/>
      <c r="AV123" s="150"/>
      <c r="AW123" s="218"/>
      <c r="AX123" s="221"/>
      <c r="AY123" s="150"/>
      <c r="AZ123" s="218"/>
      <c r="BA123" s="221"/>
      <c r="BB123" s="198"/>
      <c r="BC123" s="155" t="s">
        <v>109</v>
      </c>
      <c r="BD123" s="150"/>
      <c r="BE123" s="218"/>
      <c r="BF123" s="221"/>
      <c r="BG123" s="150"/>
      <c r="BH123" s="218"/>
      <c r="BI123" s="221"/>
      <c r="BJ123" s="150"/>
      <c r="BK123" s="218"/>
      <c r="BL123" s="221"/>
      <c r="BM123" s="150"/>
      <c r="BN123" s="218"/>
      <c r="BO123" s="221"/>
      <c r="BP123" s="150"/>
      <c r="BQ123" s="218"/>
      <c r="BR123" s="221"/>
    </row>
    <row r="124" spans="1:77" ht="32.1" customHeight="1">
      <c r="B124" s="151" t="str">
        <f>CONCATENATE(LEFT(B$14,LEN(B$14)-1)," ",'5. Kl.'!A$47,":")</f>
        <v>Element 2:</v>
      </c>
      <c r="C124" s="196">
        <f>IF('5. Kl.'!$E$47="","",'5. Kl.'!$E$47)</f>
        <v>1.1000000000000001</v>
      </c>
      <c r="D124" s="152" t="s">
        <v>111</v>
      </c>
      <c r="E124" s="150"/>
      <c r="F124" s="218"/>
      <c r="G124" s="222"/>
      <c r="H124" s="150"/>
      <c r="I124" s="218"/>
      <c r="J124" s="222"/>
      <c r="K124" s="150"/>
      <c r="L124" s="218"/>
      <c r="M124" s="222"/>
      <c r="N124" s="150"/>
      <c r="O124" s="218"/>
      <c r="P124" s="222"/>
      <c r="Q124" s="150"/>
      <c r="R124" s="218"/>
      <c r="S124" s="222"/>
      <c r="T124" s="196">
        <f>IF('5. Kl.'!$E$47="","",'5. Kl.'!$E$47)</f>
        <v>1.1000000000000001</v>
      </c>
      <c r="U124" s="152" t="s">
        <v>111</v>
      </c>
      <c r="V124" s="150"/>
      <c r="W124" s="218"/>
      <c r="X124" s="222"/>
      <c r="Y124" s="150"/>
      <c r="Z124" s="218"/>
      <c r="AA124" s="222"/>
      <c r="AB124" s="150"/>
      <c r="AC124" s="218"/>
      <c r="AD124" s="222"/>
      <c r="AE124" s="150"/>
      <c r="AF124" s="218"/>
      <c r="AG124" s="222"/>
      <c r="AH124" s="150"/>
      <c r="AI124" s="218"/>
      <c r="AJ124" s="222"/>
      <c r="AK124" s="196">
        <f>IF('5. Kl.'!$E$47="","",'5. Kl.'!$E$47)</f>
        <v>1.1000000000000001</v>
      </c>
      <c r="AL124" s="152" t="s">
        <v>111</v>
      </c>
      <c r="AM124" s="150"/>
      <c r="AN124" s="218"/>
      <c r="AO124" s="222"/>
      <c r="AP124" s="150"/>
      <c r="AQ124" s="218"/>
      <c r="AR124" s="222"/>
      <c r="AS124" s="150"/>
      <c r="AT124" s="218"/>
      <c r="AU124" s="222"/>
      <c r="AV124" s="150"/>
      <c r="AW124" s="218"/>
      <c r="AX124" s="222"/>
      <c r="AY124" s="150"/>
      <c r="AZ124" s="218"/>
      <c r="BA124" s="222"/>
      <c r="BB124" s="196">
        <f>IF('5. Kl.'!$E$47="","",'5. Kl.'!$E$47)</f>
        <v>1.1000000000000001</v>
      </c>
      <c r="BC124" s="152" t="s">
        <v>111</v>
      </c>
      <c r="BD124" s="150"/>
      <c r="BE124" s="218"/>
      <c r="BF124" s="222"/>
      <c r="BG124" s="150"/>
      <c r="BH124" s="218"/>
      <c r="BI124" s="222"/>
      <c r="BJ124" s="150"/>
      <c r="BK124" s="218"/>
      <c r="BL124" s="222"/>
      <c r="BM124" s="150"/>
      <c r="BN124" s="218"/>
      <c r="BO124" s="222"/>
      <c r="BP124" s="150"/>
      <c r="BQ124" s="218"/>
      <c r="BR124" s="222"/>
      <c r="BV124" s="68">
        <v>1</v>
      </c>
    </row>
    <row r="125" spans="1:77" ht="32.1" customHeight="1">
      <c r="B125" s="154" t="str">
        <f>IF('5. Kl.'!$B$47="","",'5. Kl.'!$B$47)</f>
        <v>Axel</v>
      </c>
      <c r="C125" s="197"/>
      <c r="D125" s="152" t="s">
        <v>110</v>
      </c>
      <c r="E125" s="150"/>
      <c r="F125" s="218"/>
      <c r="G125" s="219" t="str">
        <f>IF(F124="","",MAX(F124,F125,F126)/10*$C$18+$C$18)</f>
        <v/>
      </c>
      <c r="H125" s="150"/>
      <c r="I125" s="218"/>
      <c r="J125" s="219" t="str">
        <f>IF(I124="","",MAX(I124,I125,I126)/10*$C$18+$C$18)</f>
        <v/>
      </c>
      <c r="K125" s="150"/>
      <c r="L125" s="218"/>
      <c r="M125" s="219" t="str">
        <f>IF(L124="","",MAX(L124,L125,L126)/10*$C$18+$C$18)</f>
        <v/>
      </c>
      <c r="N125" s="150"/>
      <c r="O125" s="218"/>
      <c r="P125" s="219" t="str">
        <f>IF(O124="","",MAX(O124,O125,O126)/10*$C$18+$C$18)</f>
        <v/>
      </c>
      <c r="Q125" s="150"/>
      <c r="R125" s="218"/>
      <c r="S125" s="219" t="str">
        <f>IF(R124="","",MAX(R124,R125,R126)/10*$C$18+$C$18)</f>
        <v/>
      </c>
      <c r="T125" s="197"/>
      <c r="U125" s="152" t="s">
        <v>110</v>
      </c>
      <c r="V125" s="150"/>
      <c r="W125" s="218"/>
      <c r="X125" s="219" t="str">
        <f>IF(W124="","",MAX(W124,W125,W126)/10*$C$18+$C$18)</f>
        <v/>
      </c>
      <c r="Y125" s="150"/>
      <c r="Z125" s="218"/>
      <c r="AA125" s="219" t="str">
        <f>IF(Z124="","",MAX(Z124,Z125,Z126)/10*$C$18+$C$18)</f>
        <v/>
      </c>
      <c r="AB125" s="150"/>
      <c r="AC125" s="218"/>
      <c r="AD125" s="219" t="str">
        <f>IF(AC124="","",MAX(AC124,AC125,AC126)/10*$C$18+$C$18)</f>
        <v/>
      </c>
      <c r="AE125" s="150"/>
      <c r="AF125" s="218"/>
      <c r="AG125" s="219" t="str">
        <f>IF(AF124="","",MAX(AF124,AF125,AF126)/10*$C$18+$C$18)</f>
        <v/>
      </c>
      <c r="AH125" s="150"/>
      <c r="AI125" s="218"/>
      <c r="AJ125" s="219" t="str">
        <f>IF(AI124="","",MAX(AI124,AI125,AI126)/10*$C$18+$C$18)</f>
        <v/>
      </c>
      <c r="AK125" s="197"/>
      <c r="AL125" s="152" t="s">
        <v>110</v>
      </c>
      <c r="AM125" s="150"/>
      <c r="AN125" s="218"/>
      <c r="AO125" s="219" t="str">
        <f>IF(AN124="","",MAX(AN124,AN125,AN126)/10*$C$18+$C$18)</f>
        <v/>
      </c>
      <c r="AP125" s="150"/>
      <c r="AQ125" s="218"/>
      <c r="AR125" s="219" t="str">
        <f>IF(AQ124="","",MAX(AQ124,AQ125,AQ126)/10*$C$18+$C$18)</f>
        <v/>
      </c>
      <c r="AS125" s="150"/>
      <c r="AT125" s="218"/>
      <c r="AU125" s="219" t="str">
        <f>IF(AT124="","",MAX(AT124,AT125,AT126)/10*$C$18+$C$18)</f>
        <v/>
      </c>
      <c r="AV125" s="150"/>
      <c r="AW125" s="218"/>
      <c r="AX125" s="219" t="str">
        <f>IF(AW124="","",MAX(AW124,AW125,AW126)/10*$C$18+$C$18)</f>
        <v/>
      </c>
      <c r="AY125" s="150"/>
      <c r="AZ125" s="218"/>
      <c r="BA125" s="219" t="str">
        <f>IF(AZ124="","",MAX(AZ124,AZ125,AZ126)/10*$C$18+$C$18)</f>
        <v/>
      </c>
      <c r="BB125" s="197"/>
      <c r="BC125" s="152" t="s">
        <v>110</v>
      </c>
      <c r="BD125" s="150"/>
      <c r="BE125" s="218"/>
      <c r="BF125" s="219" t="str">
        <f>IF(BE124="","",MAX(BE124,BE125,BE126)/10*$C$18+$C$18)</f>
        <v/>
      </c>
      <c r="BG125" s="150"/>
      <c r="BH125" s="218"/>
      <c r="BI125" s="219" t="str">
        <f>IF(BH124="","",MAX(BH124,BH125,BH126)/10*$C$18+$C$18)</f>
        <v/>
      </c>
      <c r="BJ125" s="150"/>
      <c r="BK125" s="218"/>
      <c r="BL125" s="219" t="str">
        <f>IF(BK124="","",MAX(BK124,BK125,BK126)/10*$C$18+$C$18)</f>
        <v/>
      </c>
      <c r="BM125" s="150"/>
      <c r="BN125" s="218"/>
      <c r="BO125" s="219" t="str">
        <f>IF(BN124="","",MAX(BN124,BN125,BN126)/10*$C$18+$C$18)</f>
        <v/>
      </c>
      <c r="BP125" s="150"/>
      <c r="BQ125" s="218"/>
      <c r="BR125" s="219" t="str">
        <f>IF(BQ124="","",MAX(BQ124,BQ125,BQ126)/10*$C$18+$C$18)</f>
        <v/>
      </c>
    </row>
    <row r="126" spans="1:77" ht="32.1" customHeight="1">
      <c r="B126" s="154"/>
      <c r="C126" s="198"/>
      <c r="D126" s="152" t="s">
        <v>109</v>
      </c>
      <c r="E126" s="150"/>
      <c r="F126" s="218"/>
      <c r="G126" s="223"/>
      <c r="H126" s="150"/>
      <c r="I126" s="218"/>
      <c r="J126" s="223"/>
      <c r="K126" s="150"/>
      <c r="L126" s="218"/>
      <c r="M126" s="223"/>
      <c r="N126" s="150"/>
      <c r="O126" s="218"/>
      <c r="P126" s="223"/>
      <c r="Q126" s="150"/>
      <c r="R126" s="218"/>
      <c r="S126" s="223"/>
      <c r="T126" s="198"/>
      <c r="U126" s="152" t="s">
        <v>109</v>
      </c>
      <c r="V126" s="150"/>
      <c r="W126" s="218"/>
      <c r="X126" s="223"/>
      <c r="Y126" s="150"/>
      <c r="Z126" s="218"/>
      <c r="AA126" s="223"/>
      <c r="AB126" s="150"/>
      <c r="AC126" s="218"/>
      <c r="AD126" s="223"/>
      <c r="AE126" s="150"/>
      <c r="AF126" s="218"/>
      <c r="AG126" s="223"/>
      <c r="AH126" s="150"/>
      <c r="AI126" s="218"/>
      <c r="AJ126" s="223"/>
      <c r="AK126" s="198"/>
      <c r="AL126" s="152" t="s">
        <v>109</v>
      </c>
      <c r="AM126" s="150"/>
      <c r="AN126" s="218"/>
      <c r="AO126" s="223"/>
      <c r="AP126" s="150"/>
      <c r="AQ126" s="218"/>
      <c r="AR126" s="223"/>
      <c r="AS126" s="150"/>
      <c r="AT126" s="218"/>
      <c r="AU126" s="223"/>
      <c r="AV126" s="150"/>
      <c r="AW126" s="218"/>
      <c r="AX126" s="223"/>
      <c r="AY126" s="150"/>
      <c r="AZ126" s="218"/>
      <c r="BA126" s="223"/>
      <c r="BB126" s="198"/>
      <c r="BC126" s="152" t="s">
        <v>109</v>
      </c>
      <c r="BD126" s="150"/>
      <c r="BE126" s="218"/>
      <c r="BF126" s="223"/>
      <c r="BG126" s="150"/>
      <c r="BH126" s="218"/>
      <c r="BI126" s="223"/>
      <c r="BJ126" s="150"/>
      <c r="BK126" s="218"/>
      <c r="BL126" s="223"/>
      <c r="BM126" s="150"/>
      <c r="BN126" s="218"/>
      <c r="BO126" s="223"/>
      <c r="BP126" s="150"/>
      <c r="BQ126" s="218"/>
      <c r="BR126" s="223"/>
    </row>
    <row r="127" spans="1:77" ht="32.1" customHeight="1">
      <c r="B127" s="151" t="str">
        <f>CONCATENATE(LEFT(B$14,LEN(B$14)-1)," ",'5. Kl.'!A$48,":")</f>
        <v>Element 3:</v>
      </c>
      <c r="C127" s="196">
        <f>IF('5. Kl.'!$E$48="","",'5. Kl.'!$E$48)</f>
        <v>1</v>
      </c>
      <c r="D127" s="152" t="s">
        <v>111</v>
      </c>
      <c r="E127" s="150"/>
      <c r="F127" s="218"/>
      <c r="G127" s="222"/>
      <c r="H127" s="150"/>
      <c r="I127" s="218"/>
      <c r="J127" s="222"/>
      <c r="K127" s="150"/>
      <c r="L127" s="218"/>
      <c r="M127" s="222"/>
      <c r="N127" s="150"/>
      <c r="O127" s="218"/>
      <c r="P127" s="222"/>
      <c r="Q127" s="150"/>
      <c r="R127" s="218"/>
      <c r="S127" s="222"/>
      <c r="T127" s="196">
        <f>IF('5. Kl.'!$E$48="","",'5. Kl.'!$E$48)</f>
        <v>1</v>
      </c>
      <c r="U127" s="152" t="s">
        <v>111</v>
      </c>
      <c r="V127" s="150"/>
      <c r="W127" s="218"/>
      <c r="X127" s="222"/>
      <c r="Y127" s="150"/>
      <c r="Z127" s="218"/>
      <c r="AA127" s="222"/>
      <c r="AB127" s="150"/>
      <c r="AC127" s="218"/>
      <c r="AD127" s="222"/>
      <c r="AE127" s="150"/>
      <c r="AF127" s="218"/>
      <c r="AG127" s="222"/>
      <c r="AH127" s="150"/>
      <c r="AI127" s="218"/>
      <c r="AJ127" s="222"/>
      <c r="AK127" s="196">
        <f>IF('5. Kl.'!$E$48="","",'5. Kl.'!$E$48)</f>
        <v>1</v>
      </c>
      <c r="AL127" s="152" t="s">
        <v>111</v>
      </c>
      <c r="AM127" s="150"/>
      <c r="AN127" s="218"/>
      <c r="AO127" s="222"/>
      <c r="AP127" s="150"/>
      <c r="AQ127" s="218"/>
      <c r="AR127" s="222"/>
      <c r="AS127" s="150"/>
      <c r="AT127" s="218"/>
      <c r="AU127" s="222"/>
      <c r="AV127" s="150"/>
      <c r="AW127" s="218"/>
      <c r="AX127" s="222"/>
      <c r="AY127" s="150"/>
      <c r="AZ127" s="218"/>
      <c r="BA127" s="222"/>
      <c r="BB127" s="196">
        <f>IF('5. Kl.'!$E$48="","",'5. Kl.'!$E$48)</f>
        <v>1</v>
      </c>
      <c r="BC127" s="152" t="s">
        <v>111</v>
      </c>
      <c r="BD127" s="150"/>
      <c r="BE127" s="218"/>
      <c r="BF127" s="222"/>
      <c r="BG127" s="150"/>
      <c r="BH127" s="218"/>
      <c r="BI127" s="222"/>
      <c r="BJ127" s="150"/>
      <c r="BK127" s="218"/>
      <c r="BL127" s="222"/>
      <c r="BM127" s="150"/>
      <c r="BN127" s="218"/>
      <c r="BO127" s="222"/>
      <c r="BP127" s="150"/>
      <c r="BQ127" s="218"/>
      <c r="BR127" s="222"/>
      <c r="BV127" s="68" t="e">
        <f>'6. Kl.'!#REF!</f>
        <v>#REF!</v>
      </c>
    </row>
    <row r="128" spans="1:77" ht="32.1" customHeight="1">
      <c r="B128" s="418" t="str">
        <f>IF('5. Kl.'!$B$48="","",'5. Kl.'!$B$48)</f>
        <v>Sprungkombi Flip - Loop</v>
      </c>
      <c r="C128" s="197"/>
      <c r="D128" s="152" t="s">
        <v>110</v>
      </c>
      <c r="E128" s="156"/>
      <c r="F128" s="217"/>
      <c r="G128" s="219" t="str">
        <f>IF(F127="","",MAX(F127,F128,F129)/10*$C$21+$C$21)</f>
        <v/>
      </c>
      <c r="H128" s="156"/>
      <c r="I128" s="217"/>
      <c r="J128" s="219" t="str">
        <f>IF(I127="","",MAX(I127,I128,I129)/10*$C$21+$C$21)</f>
        <v/>
      </c>
      <c r="K128" s="156"/>
      <c r="L128" s="217"/>
      <c r="M128" s="219" t="str">
        <f>IF(L127="","",MAX(L127,L128,L129)/10*$C$21+$C$21)</f>
        <v/>
      </c>
      <c r="N128" s="156"/>
      <c r="O128" s="217"/>
      <c r="P128" s="219" t="str">
        <f>IF(O127="","",MAX(O127,O128,O129)/10*$C$21+$C$21)</f>
        <v/>
      </c>
      <c r="Q128" s="156"/>
      <c r="R128" s="217"/>
      <c r="S128" s="219" t="str">
        <f>IF(R127="","",MAX(R127,R128,R129)/10*$C$21+$C$21)</f>
        <v/>
      </c>
      <c r="T128" s="197"/>
      <c r="U128" s="152" t="s">
        <v>110</v>
      </c>
      <c r="V128" s="156"/>
      <c r="W128" s="217"/>
      <c r="X128" s="219" t="str">
        <f>IF(W127="","",MAX(W127,W128,W129)/10*$C$21+$C$21)</f>
        <v/>
      </c>
      <c r="Y128" s="156"/>
      <c r="Z128" s="217"/>
      <c r="AA128" s="219" t="str">
        <f>IF(Z127="","",MAX(Z127,Z128,Z129)/10*$C$21+$C$21)</f>
        <v/>
      </c>
      <c r="AB128" s="156"/>
      <c r="AC128" s="217"/>
      <c r="AD128" s="219" t="str">
        <f>IF(AC127="","",MAX(AC127,AC128,AC129)/10*$C$21+$C$21)</f>
        <v/>
      </c>
      <c r="AE128" s="156"/>
      <c r="AF128" s="217"/>
      <c r="AG128" s="219" t="str">
        <f>IF(AF127="","",MAX(AF127,AF128,AF129)/10*$C$21+$C$21)</f>
        <v/>
      </c>
      <c r="AH128" s="156"/>
      <c r="AI128" s="217"/>
      <c r="AJ128" s="219" t="str">
        <f>IF(AI127="","",MAX(AI127,AI128,AI129)/10*$C$21+$C$21)</f>
        <v/>
      </c>
      <c r="AK128" s="197"/>
      <c r="AL128" s="152" t="s">
        <v>110</v>
      </c>
      <c r="AM128" s="156"/>
      <c r="AN128" s="217"/>
      <c r="AO128" s="219" t="str">
        <f>IF(AN127="","",MAX(AN127,AN128,AN129)/10*$C$21+$C$21)</f>
        <v/>
      </c>
      <c r="AP128" s="156"/>
      <c r="AQ128" s="217"/>
      <c r="AR128" s="219" t="str">
        <f>IF(AQ127="","",MAX(AQ127,AQ128,AQ129)/10*$C$21+$C$21)</f>
        <v/>
      </c>
      <c r="AS128" s="156"/>
      <c r="AT128" s="217"/>
      <c r="AU128" s="219" t="str">
        <f>IF(AT127="","",MAX(AT127,AT128,AT129)/10*$C$21+$C$21)</f>
        <v/>
      </c>
      <c r="AV128" s="156"/>
      <c r="AW128" s="217"/>
      <c r="AX128" s="219" t="str">
        <f>IF(AW127="","",MAX(AW127,AW128,AW129)/10*$C$21+$C$21)</f>
        <v/>
      </c>
      <c r="AY128" s="156"/>
      <c r="AZ128" s="217"/>
      <c r="BA128" s="219" t="str">
        <f>IF(AZ127="","",MAX(AZ127,AZ128,AZ129)/10*$C$21+$C$21)</f>
        <v/>
      </c>
      <c r="BB128" s="197"/>
      <c r="BC128" s="152" t="s">
        <v>110</v>
      </c>
      <c r="BD128" s="156"/>
      <c r="BE128" s="217"/>
      <c r="BF128" s="219" t="str">
        <f>IF(BE127="","",MAX(BE127,BE128,BE129)/10*$C$21+$C$21)</f>
        <v/>
      </c>
      <c r="BG128" s="156"/>
      <c r="BH128" s="217"/>
      <c r="BI128" s="219" t="str">
        <f>IF(BH127="","",MAX(BH127,BH128,BH129)/10*$C$21+$C$21)</f>
        <v/>
      </c>
      <c r="BJ128" s="156"/>
      <c r="BK128" s="217"/>
      <c r="BL128" s="219" t="str">
        <f>IF(BK127="","",MAX(BK127,BK128,BK129)/10*$C$21+$C$21)</f>
        <v/>
      </c>
      <c r="BM128" s="156"/>
      <c r="BN128" s="217"/>
      <c r="BO128" s="219" t="str">
        <f>IF(BN127="","",MAX(BN127,BN128,BN129)/10*$C$21+$C$21)</f>
        <v/>
      </c>
      <c r="BP128" s="156"/>
      <c r="BQ128" s="217"/>
      <c r="BR128" s="219" t="str">
        <f>IF(BQ127="","",MAX(BQ127,BQ128,BQ129)/10*$C$21+$C$21)</f>
        <v/>
      </c>
      <c r="BV128" s="68"/>
    </row>
    <row r="129" spans="1:76" ht="32.1" customHeight="1">
      <c r="B129" s="419"/>
      <c r="C129" s="198"/>
      <c r="D129" s="152" t="s">
        <v>109</v>
      </c>
      <c r="E129" s="156"/>
      <c r="F129" s="217"/>
      <c r="G129" s="223"/>
      <c r="H129" s="156"/>
      <c r="I129" s="217"/>
      <c r="J129" s="223"/>
      <c r="K129" s="156"/>
      <c r="L129" s="217"/>
      <c r="M129" s="223"/>
      <c r="N129" s="156"/>
      <c r="O129" s="217"/>
      <c r="P129" s="223"/>
      <c r="Q129" s="156"/>
      <c r="R129" s="217"/>
      <c r="S129" s="223"/>
      <c r="T129" s="198"/>
      <c r="U129" s="152" t="s">
        <v>109</v>
      </c>
      <c r="V129" s="156"/>
      <c r="W129" s="217"/>
      <c r="X129" s="223"/>
      <c r="Y129" s="156"/>
      <c r="Z129" s="217"/>
      <c r="AA129" s="223"/>
      <c r="AB129" s="156"/>
      <c r="AC129" s="217"/>
      <c r="AD129" s="223"/>
      <c r="AE129" s="156"/>
      <c r="AF129" s="217"/>
      <c r="AG129" s="223"/>
      <c r="AH129" s="156"/>
      <c r="AI129" s="217"/>
      <c r="AJ129" s="223"/>
      <c r="AK129" s="198"/>
      <c r="AL129" s="152" t="s">
        <v>109</v>
      </c>
      <c r="AM129" s="156"/>
      <c r="AN129" s="217"/>
      <c r="AO129" s="223"/>
      <c r="AP129" s="156"/>
      <c r="AQ129" s="217"/>
      <c r="AR129" s="223"/>
      <c r="AS129" s="156"/>
      <c r="AT129" s="217"/>
      <c r="AU129" s="223"/>
      <c r="AV129" s="156"/>
      <c r="AW129" s="217"/>
      <c r="AX129" s="223"/>
      <c r="AY129" s="156"/>
      <c r="AZ129" s="217"/>
      <c r="BA129" s="223"/>
      <c r="BB129" s="198"/>
      <c r="BC129" s="152" t="s">
        <v>109</v>
      </c>
      <c r="BD129" s="156"/>
      <c r="BE129" s="217"/>
      <c r="BF129" s="223"/>
      <c r="BG129" s="156"/>
      <c r="BH129" s="217"/>
      <c r="BI129" s="223"/>
      <c r="BJ129" s="156"/>
      <c r="BK129" s="217"/>
      <c r="BL129" s="223"/>
      <c r="BM129" s="156"/>
      <c r="BN129" s="217"/>
      <c r="BO129" s="223"/>
      <c r="BP129" s="156"/>
      <c r="BQ129" s="217"/>
      <c r="BR129" s="223"/>
      <c r="BV129" s="68"/>
    </row>
    <row r="130" spans="1:76" ht="32.1" customHeight="1">
      <c r="B130" s="151" t="str">
        <f>CONCATENATE(LEFT(B$14,LEN(B$14)-1)," ",'5. Kl.'!A$49,":")</f>
        <v>Element 4:</v>
      </c>
      <c r="C130" s="196">
        <f>IF('5. Kl.'!$E$49="","",'5. Kl.'!$E$49)</f>
        <v>0.9</v>
      </c>
      <c r="D130" s="152" t="s">
        <v>111</v>
      </c>
      <c r="E130" s="150"/>
      <c r="F130" s="218"/>
      <c r="G130" s="222"/>
      <c r="H130" s="150"/>
      <c r="I130" s="218"/>
      <c r="J130" s="222"/>
      <c r="K130" s="150"/>
      <c r="L130" s="218"/>
      <c r="M130" s="222"/>
      <c r="N130" s="150"/>
      <c r="O130" s="218"/>
      <c r="P130" s="222"/>
      <c r="Q130" s="150"/>
      <c r="R130" s="218"/>
      <c r="S130" s="222"/>
      <c r="T130" s="196">
        <f>IF('5. Kl.'!$E$49="","",'5. Kl.'!$E$49)</f>
        <v>0.9</v>
      </c>
      <c r="U130" s="152" t="s">
        <v>111</v>
      </c>
      <c r="V130" s="150"/>
      <c r="W130" s="218"/>
      <c r="X130" s="222"/>
      <c r="Y130" s="150"/>
      <c r="Z130" s="218"/>
      <c r="AA130" s="222"/>
      <c r="AB130" s="150"/>
      <c r="AC130" s="218"/>
      <c r="AD130" s="222"/>
      <c r="AE130" s="150"/>
      <c r="AF130" s="218"/>
      <c r="AG130" s="222"/>
      <c r="AH130" s="150"/>
      <c r="AI130" s="218"/>
      <c r="AJ130" s="222"/>
      <c r="AK130" s="196">
        <f>IF('5. Kl.'!$E$49="","",'5. Kl.'!$E$49)</f>
        <v>0.9</v>
      </c>
      <c r="AL130" s="152" t="s">
        <v>111</v>
      </c>
      <c r="AM130" s="150"/>
      <c r="AN130" s="218"/>
      <c r="AO130" s="222"/>
      <c r="AP130" s="150"/>
      <c r="AQ130" s="218"/>
      <c r="AR130" s="222"/>
      <c r="AS130" s="150"/>
      <c r="AT130" s="218"/>
      <c r="AU130" s="222"/>
      <c r="AV130" s="150"/>
      <c r="AW130" s="218"/>
      <c r="AX130" s="222"/>
      <c r="AY130" s="150"/>
      <c r="AZ130" s="218"/>
      <c r="BA130" s="222"/>
      <c r="BB130" s="196">
        <f>IF('5. Kl.'!$E$49="","",'5. Kl.'!$E$49)</f>
        <v>0.9</v>
      </c>
      <c r="BC130" s="152" t="s">
        <v>111</v>
      </c>
      <c r="BD130" s="150"/>
      <c r="BE130" s="218"/>
      <c r="BF130" s="222"/>
      <c r="BG130" s="150"/>
      <c r="BH130" s="218"/>
      <c r="BI130" s="222"/>
      <c r="BJ130" s="150"/>
      <c r="BK130" s="218"/>
      <c r="BL130" s="222"/>
      <c r="BM130" s="150"/>
      <c r="BN130" s="218"/>
      <c r="BO130" s="222"/>
      <c r="BP130" s="150"/>
      <c r="BQ130" s="218"/>
      <c r="BR130" s="222"/>
      <c r="BV130" s="68" t="e">
        <f>'6. Kl.'!#REF!</f>
        <v>#REF!</v>
      </c>
    </row>
    <row r="131" spans="1:76" ht="32.1" customHeight="1">
      <c r="B131" s="203" t="str">
        <f>IF('5. Kl.'!$B$49="","",'5. Kl.'!$B$49)</f>
        <v>Schritt rSchlangenb. Und rDreier</v>
      </c>
      <c r="C131" s="197"/>
      <c r="D131" s="152" t="s">
        <v>110</v>
      </c>
      <c r="E131" s="156"/>
      <c r="F131" s="217"/>
      <c r="G131" s="219" t="str">
        <f>IF(F130="","",MAX(F130,F131,F132)/10*$C$24+$C$24)</f>
        <v/>
      </c>
      <c r="H131" s="156"/>
      <c r="I131" s="217"/>
      <c r="J131" s="219" t="str">
        <f>IF(I130="","",MAX(I130,I131,I132)/10*$C$24+$C$24)</f>
        <v/>
      </c>
      <c r="K131" s="156"/>
      <c r="L131" s="217"/>
      <c r="M131" s="219" t="str">
        <f>IF(L130="","",MAX(L130,L131,L132)/10*$C$24+$C$24)</f>
        <v/>
      </c>
      <c r="N131" s="156"/>
      <c r="O131" s="217"/>
      <c r="P131" s="219" t="str">
        <f>IF(O130="","",MAX(O130,O131,O132)/10*$C$24+$C$24)</f>
        <v/>
      </c>
      <c r="Q131" s="156"/>
      <c r="R131" s="217"/>
      <c r="S131" s="219" t="str">
        <f>IF(R130="","",MAX(R130,R131,R132)/10*$C$24+$C$24)</f>
        <v/>
      </c>
      <c r="T131" s="197"/>
      <c r="U131" s="152" t="s">
        <v>110</v>
      </c>
      <c r="V131" s="156"/>
      <c r="W131" s="217"/>
      <c r="X131" s="219" t="str">
        <f>IF(W130="","",MAX(W130,W131,W132)/10*$C$24+$C$24)</f>
        <v/>
      </c>
      <c r="Y131" s="156"/>
      <c r="Z131" s="217"/>
      <c r="AA131" s="219" t="str">
        <f>IF(Z130="","",MAX(Z130,Z131,Z132)/10*$C$24+$C$24)</f>
        <v/>
      </c>
      <c r="AB131" s="156"/>
      <c r="AC131" s="217"/>
      <c r="AD131" s="219" t="str">
        <f>IF(AC130="","",MAX(AC130,AC131,AC132)/10*$C$24+$C$24)</f>
        <v/>
      </c>
      <c r="AE131" s="156"/>
      <c r="AF131" s="217"/>
      <c r="AG131" s="219" t="str">
        <f>IF(AF130="","",MAX(AF130,AF131,AF132)/10*$C$24+$C$24)</f>
        <v/>
      </c>
      <c r="AH131" s="156"/>
      <c r="AI131" s="217"/>
      <c r="AJ131" s="219" t="str">
        <f>IF(AI130="","",MAX(AI130,AI131,AI132)/10*$C$24+$C$24)</f>
        <v/>
      </c>
      <c r="AK131" s="197"/>
      <c r="AL131" s="152" t="s">
        <v>110</v>
      </c>
      <c r="AM131" s="156"/>
      <c r="AN131" s="217"/>
      <c r="AO131" s="219" t="str">
        <f>IF(AN130="","",MAX(AN130,AN131,AN132)/10*$C$24+$C$24)</f>
        <v/>
      </c>
      <c r="AP131" s="156"/>
      <c r="AQ131" s="217"/>
      <c r="AR131" s="219" t="str">
        <f>IF(AQ130="","",MAX(AQ130,AQ131,AQ132)/10*$C$24+$C$24)</f>
        <v/>
      </c>
      <c r="AS131" s="156"/>
      <c r="AT131" s="217"/>
      <c r="AU131" s="219" t="str">
        <f>IF(AT130="","",MAX(AT130,AT131,AT132)/10*$C$24+$C$24)</f>
        <v/>
      </c>
      <c r="AV131" s="156"/>
      <c r="AW131" s="217"/>
      <c r="AX131" s="219" t="str">
        <f>IF(AW130="","",MAX(AW130,AW131,AW132)/10*$C$24+$C$24)</f>
        <v/>
      </c>
      <c r="AY131" s="156"/>
      <c r="AZ131" s="217"/>
      <c r="BA131" s="219" t="str">
        <f>IF(AZ130="","",MAX(AZ130,AZ131,AZ132)/10*$C$24+$C$24)</f>
        <v/>
      </c>
      <c r="BB131" s="197"/>
      <c r="BC131" s="152" t="s">
        <v>110</v>
      </c>
      <c r="BD131" s="156"/>
      <c r="BE131" s="217"/>
      <c r="BF131" s="219" t="str">
        <f>IF(BE130="","",MAX(BE130,BE131,BE132)/10*$C$24+$C$24)</f>
        <v/>
      </c>
      <c r="BG131" s="156"/>
      <c r="BH131" s="217"/>
      <c r="BI131" s="219" t="str">
        <f>IF(BH130="","",MAX(BH130,BH131,BH132)/10*$C$24+$C$24)</f>
        <v/>
      </c>
      <c r="BJ131" s="156"/>
      <c r="BK131" s="217"/>
      <c r="BL131" s="219" t="str">
        <f>IF(BK130="","",MAX(BK130,BK131,BK132)/10*$C$24+$C$24)</f>
        <v/>
      </c>
      <c r="BM131" s="156"/>
      <c r="BN131" s="217"/>
      <c r="BO131" s="219" t="str">
        <f>IF(BN130="","",MAX(BN130,BN131,BN132)/10*$C$24+$C$24)</f>
        <v/>
      </c>
      <c r="BP131" s="156"/>
      <c r="BQ131" s="217"/>
      <c r="BR131" s="219" t="str">
        <f>IF(BQ130="","",MAX(BQ130,BQ131,BQ132)/10*$C$24+$C$24)</f>
        <v/>
      </c>
      <c r="BV131" s="68"/>
    </row>
    <row r="132" spans="1:76" ht="32.1" customHeight="1">
      <c r="B132" s="203"/>
      <c r="C132" s="198"/>
      <c r="D132" s="152" t="s">
        <v>109</v>
      </c>
      <c r="E132" s="150"/>
      <c r="F132" s="218"/>
      <c r="G132" s="223"/>
      <c r="H132" s="150"/>
      <c r="I132" s="218"/>
      <c r="J132" s="223"/>
      <c r="K132" s="150"/>
      <c r="L132" s="218"/>
      <c r="M132" s="223"/>
      <c r="N132" s="150"/>
      <c r="O132" s="218"/>
      <c r="P132" s="223"/>
      <c r="Q132" s="150"/>
      <c r="R132" s="218"/>
      <c r="S132" s="223"/>
      <c r="T132" s="198"/>
      <c r="U132" s="152" t="s">
        <v>109</v>
      </c>
      <c r="V132" s="150"/>
      <c r="W132" s="218"/>
      <c r="X132" s="223"/>
      <c r="Y132" s="150"/>
      <c r="Z132" s="218"/>
      <c r="AA132" s="223"/>
      <c r="AB132" s="150"/>
      <c r="AC132" s="218"/>
      <c r="AD132" s="223"/>
      <c r="AE132" s="150"/>
      <c r="AF132" s="218"/>
      <c r="AG132" s="223"/>
      <c r="AH132" s="150"/>
      <c r="AI132" s="218"/>
      <c r="AJ132" s="223"/>
      <c r="AK132" s="198"/>
      <c r="AL132" s="152" t="s">
        <v>109</v>
      </c>
      <c r="AM132" s="150"/>
      <c r="AN132" s="218"/>
      <c r="AO132" s="223"/>
      <c r="AP132" s="150"/>
      <c r="AQ132" s="218"/>
      <c r="AR132" s="223"/>
      <c r="AS132" s="150"/>
      <c r="AT132" s="218"/>
      <c r="AU132" s="223"/>
      <c r="AV132" s="150"/>
      <c r="AW132" s="218"/>
      <c r="AX132" s="223"/>
      <c r="AY132" s="150"/>
      <c r="AZ132" s="218"/>
      <c r="BA132" s="223"/>
      <c r="BB132" s="198"/>
      <c r="BC132" s="152" t="s">
        <v>109</v>
      </c>
      <c r="BD132" s="150"/>
      <c r="BE132" s="218"/>
      <c r="BF132" s="223"/>
      <c r="BG132" s="150"/>
      <c r="BH132" s="218"/>
      <c r="BI132" s="223"/>
      <c r="BJ132" s="150"/>
      <c r="BK132" s="218"/>
      <c r="BL132" s="223"/>
      <c r="BM132" s="150"/>
      <c r="BN132" s="218"/>
      <c r="BO132" s="223"/>
      <c r="BP132" s="150"/>
      <c r="BQ132" s="218"/>
      <c r="BR132" s="223"/>
      <c r="BV132" s="68"/>
    </row>
    <row r="133" spans="1:76" ht="32.1" customHeight="1">
      <c r="B133" s="151" t="str">
        <f>CONCATENATE(LEFT(B$14,LEN(B$14)-1)," ",'5. Kl.'!A$50,":")</f>
        <v>Element 5:</v>
      </c>
      <c r="C133" s="196">
        <f>IF('5. Kl.'!$E$50="","",'5. Kl.'!$E$50)</f>
        <v>0.9</v>
      </c>
      <c r="D133" s="152" t="s">
        <v>111</v>
      </c>
      <c r="E133" s="150"/>
      <c r="F133" s="218"/>
      <c r="G133" s="222"/>
      <c r="H133" s="150"/>
      <c r="I133" s="218"/>
      <c r="J133" s="222"/>
      <c r="K133" s="150"/>
      <c r="L133" s="218"/>
      <c r="M133" s="222"/>
      <c r="N133" s="150"/>
      <c r="O133" s="218"/>
      <c r="P133" s="222"/>
      <c r="Q133" s="150"/>
      <c r="R133" s="218"/>
      <c r="S133" s="222"/>
      <c r="T133" s="196">
        <f>IF('5. Kl.'!$E$50="","",'5. Kl.'!$E$50)</f>
        <v>0.9</v>
      </c>
      <c r="U133" s="152" t="s">
        <v>111</v>
      </c>
      <c r="V133" s="150"/>
      <c r="W133" s="218"/>
      <c r="X133" s="222"/>
      <c r="Y133" s="150"/>
      <c r="Z133" s="218"/>
      <c r="AA133" s="222"/>
      <c r="AB133" s="150"/>
      <c r="AC133" s="218"/>
      <c r="AD133" s="222"/>
      <c r="AE133" s="150"/>
      <c r="AF133" s="218"/>
      <c r="AG133" s="222"/>
      <c r="AH133" s="150"/>
      <c r="AI133" s="218"/>
      <c r="AJ133" s="222"/>
      <c r="AK133" s="196">
        <f>IF('5. Kl.'!$E$50="","",'5. Kl.'!$E$50)</f>
        <v>0.9</v>
      </c>
      <c r="AL133" s="152" t="s">
        <v>111</v>
      </c>
      <c r="AM133" s="150"/>
      <c r="AN133" s="218"/>
      <c r="AO133" s="222"/>
      <c r="AP133" s="150"/>
      <c r="AQ133" s="218"/>
      <c r="AR133" s="222"/>
      <c r="AS133" s="150"/>
      <c r="AT133" s="218"/>
      <c r="AU133" s="222"/>
      <c r="AV133" s="150"/>
      <c r="AW133" s="218"/>
      <c r="AX133" s="222"/>
      <c r="AY133" s="150"/>
      <c r="AZ133" s="218"/>
      <c r="BA133" s="222"/>
      <c r="BB133" s="196">
        <f>IF('5. Kl.'!$E$50="","",'5. Kl.'!$E$50)</f>
        <v>0.9</v>
      </c>
      <c r="BC133" s="152" t="s">
        <v>111</v>
      </c>
      <c r="BD133" s="150"/>
      <c r="BE133" s="218"/>
      <c r="BF133" s="222"/>
      <c r="BG133" s="150"/>
      <c r="BH133" s="218"/>
      <c r="BI133" s="222"/>
      <c r="BJ133" s="150"/>
      <c r="BK133" s="218"/>
      <c r="BL133" s="222"/>
      <c r="BM133" s="150"/>
      <c r="BN133" s="218"/>
      <c r="BO133" s="222"/>
      <c r="BP133" s="150"/>
      <c r="BQ133" s="218"/>
      <c r="BR133" s="222"/>
      <c r="BV133" s="68" t="e">
        <f>'6. Kl.'!#REF!</f>
        <v>#REF!</v>
      </c>
    </row>
    <row r="134" spans="1:76" ht="32.1" customHeight="1">
      <c r="B134" s="418" t="str">
        <f>IF('5. Kl.'!$B$50="","",'5. Kl.'!$B$50)</f>
        <v>Schritt mit mind 2 versch. Spiralposition 3 Sek.</v>
      </c>
      <c r="C134" s="197"/>
      <c r="D134" s="152" t="s">
        <v>110</v>
      </c>
      <c r="E134" s="156"/>
      <c r="F134" s="217"/>
      <c r="G134" s="219" t="str">
        <f>IF(F133="","",MAX(F133,F134,F135)/10*$C$27+$C$27)</f>
        <v/>
      </c>
      <c r="H134" s="156"/>
      <c r="I134" s="217"/>
      <c r="J134" s="219" t="str">
        <f>IF(I133="","",MAX(I133,I134,I135)/10*$C$27+$C$27)</f>
        <v/>
      </c>
      <c r="K134" s="156"/>
      <c r="L134" s="217"/>
      <c r="M134" s="219" t="str">
        <f>IF(L133="","",MAX(L133,L134,L135)/10*$C$27+$C$27)</f>
        <v/>
      </c>
      <c r="N134" s="156"/>
      <c r="O134" s="217"/>
      <c r="P134" s="219" t="str">
        <f>IF(O133="","",MAX(O133,O134,O135)/10*$C$27+$C$27)</f>
        <v/>
      </c>
      <c r="Q134" s="156"/>
      <c r="R134" s="217"/>
      <c r="S134" s="219" t="str">
        <f>IF(R133="","",MAX(R133,R134,R135)/10*$C$27+$C$27)</f>
        <v/>
      </c>
      <c r="T134" s="197"/>
      <c r="U134" s="152" t="s">
        <v>110</v>
      </c>
      <c r="V134" s="156"/>
      <c r="W134" s="217"/>
      <c r="X134" s="219" t="str">
        <f>IF(W133="","",MAX(W133,W134,W135)/10*$C$27+$C$27)</f>
        <v/>
      </c>
      <c r="Y134" s="156"/>
      <c r="Z134" s="217"/>
      <c r="AA134" s="219" t="str">
        <f>IF(Z133="","",MAX(Z133,Z134,Z135)/10*$C$27+$C$27)</f>
        <v/>
      </c>
      <c r="AB134" s="156"/>
      <c r="AC134" s="217"/>
      <c r="AD134" s="219" t="str">
        <f>IF(AC133="","",MAX(AC133,AC134,AC135)/10*$C$27+$C$27)</f>
        <v/>
      </c>
      <c r="AE134" s="156"/>
      <c r="AF134" s="217"/>
      <c r="AG134" s="219" t="str">
        <f>IF(AF133="","",MAX(AF133,AF134,AF135)/10*$C$27+$C$27)</f>
        <v/>
      </c>
      <c r="AH134" s="156"/>
      <c r="AI134" s="217"/>
      <c r="AJ134" s="219" t="str">
        <f>IF(AI133="","",MAX(AI133,AI134,AI135)/10*$C$27+$C$27)</f>
        <v/>
      </c>
      <c r="AK134" s="197"/>
      <c r="AL134" s="152" t="s">
        <v>110</v>
      </c>
      <c r="AM134" s="156"/>
      <c r="AN134" s="217"/>
      <c r="AO134" s="219" t="str">
        <f>IF(AN133="","",MAX(AN133,AN134,AN135)/10*$C$27+$C$27)</f>
        <v/>
      </c>
      <c r="AP134" s="156"/>
      <c r="AQ134" s="217"/>
      <c r="AR134" s="219" t="str">
        <f>IF(AQ133="","",MAX(AQ133,AQ134,AQ135)/10*$C$27+$C$27)</f>
        <v/>
      </c>
      <c r="AS134" s="156"/>
      <c r="AT134" s="217"/>
      <c r="AU134" s="219" t="str">
        <f>IF(AT133="","",MAX(AT133,AT134,AT135)/10*$C$27+$C$27)</f>
        <v/>
      </c>
      <c r="AV134" s="156"/>
      <c r="AW134" s="217"/>
      <c r="AX134" s="219" t="str">
        <f>IF(AW133="","",MAX(AW133,AW134,AW135)/10*$C$27+$C$27)</f>
        <v/>
      </c>
      <c r="AY134" s="156"/>
      <c r="AZ134" s="217"/>
      <c r="BA134" s="219" t="str">
        <f>IF(AZ133="","",MAX(AZ133,AZ134,AZ135)/10*$C$27+$C$27)</f>
        <v/>
      </c>
      <c r="BB134" s="197"/>
      <c r="BC134" s="152" t="s">
        <v>110</v>
      </c>
      <c r="BD134" s="156"/>
      <c r="BE134" s="217"/>
      <c r="BF134" s="219" t="str">
        <f>IF(BE133="","",MAX(BE133,BE134,BE135)/10*$C$27+$C$27)</f>
        <v/>
      </c>
      <c r="BG134" s="156"/>
      <c r="BH134" s="217"/>
      <c r="BI134" s="219" t="str">
        <f>IF(BH133="","",MAX(BH133,BH134,BH135)/10*$C$27+$C$27)</f>
        <v/>
      </c>
      <c r="BJ134" s="156"/>
      <c r="BK134" s="217"/>
      <c r="BL134" s="219" t="str">
        <f>IF(BK133="","",MAX(BK133,BK134,BK135)/10*$C$27+$C$27)</f>
        <v/>
      </c>
      <c r="BM134" s="156"/>
      <c r="BN134" s="217"/>
      <c r="BO134" s="219" t="str">
        <f>IF(BN133="","",MAX(BN133,BN134,BN135)/10*$C$27+$C$27)</f>
        <v/>
      </c>
      <c r="BP134" s="156"/>
      <c r="BQ134" s="217"/>
      <c r="BR134" s="219" t="str">
        <f>IF(BQ133="","",MAX(BQ133,BQ134,BQ135)/10*$C$27+$C$27)</f>
        <v/>
      </c>
      <c r="BV134" s="68"/>
    </row>
    <row r="135" spans="1:76" ht="32.1" customHeight="1">
      <c r="B135" s="419"/>
      <c r="C135" s="198"/>
      <c r="D135" s="152" t="s">
        <v>109</v>
      </c>
      <c r="E135" s="150"/>
      <c r="F135" s="218"/>
      <c r="G135" s="223"/>
      <c r="H135" s="150"/>
      <c r="I135" s="218"/>
      <c r="J135" s="223"/>
      <c r="K135" s="150"/>
      <c r="L135" s="218"/>
      <c r="M135" s="223"/>
      <c r="N135" s="150"/>
      <c r="O135" s="218"/>
      <c r="P135" s="223"/>
      <c r="Q135" s="150"/>
      <c r="R135" s="218"/>
      <c r="S135" s="223"/>
      <c r="T135" s="198"/>
      <c r="U135" s="152" t="s">
        <v>109</v>
      </c>
      <c r="V135" s="150"/>
      <c r="W135" s="218"/>
      <c r="X135" s="223"/>
      <c r="Y135" s="150"/>
      <c r="Z135" s="218"/>
      <c r="AA135" s="223"/>
      <c r="AB135" s="150"/>
      <c r="AC135" s="218"/>
      <c r="AD135" s="223"/>
      <c r="AE135" s="150"/>
      <c r="AF135" s="218"/>
      <c r="AG135" s="223"/>
      <c r="AH135" s="150"/>
      <c r="AI135" s="218"/>
      <c r="AJ135" s="223"/>
      <c r="AK135" s="198"/>
      <c r="AL135" s="152" t="s">
        <v>109</v>
      </c>
      <c r="AM135" s="150"/>
      <c r="AN135" s="218"/>
      <c r="AO135" s="223"/>
      <c r="AP135" s="150"/>
      <c r="AQ135" s="218"/>
      <c r="AR135" s="223"/>
      <c r="AS135" s="150"/>
      <c r="AT135" s="218"/>
      <c r="AU135" s="223"/>
      <c r="AV135" s="150"/>
      <c r="AW135" s="218"/>
      <c r="AX135" s="223"/>
      <c r="AY135" s="150"/>
      <c r="AZ135" s="218"/>
      <c r="BA135" s="223"/>
      <c r="BB135" s="198"/>
      <c r="BC135" s="152" t="s">
        <v>109</v>
      </c>
      <c r="BD135" s="150"/>
      <c r="BE135" s="218"/>
      <c r="BF135" s="223"/>
      <c r="BG135" s="150"/>
      <c r="BH135" s="218"/>
      <c r="BI135" s="223"/>
      <c r="BJ135" s="150"/>
      <c r="BK135" s="218"/>
      <c r="BL135" s="223"/>
      <c r="BM135" s="150"/>
      <c r="BN135" s="218"/>
      <c r="BO135" s="223"/>
      <c r="BP135" s="150"/>
      <c r="BQ135" s="218"/>
      <c r="BR135" s="223"/>
      <c r="BV135" s="68"/>
    </row>
    <row r="136" spans="1:76" ht="32.1" customHeight="1">
      <c r="B136" s="151" t="str">
        <f>CONCATENATE(LEFT(B$14,LEN(B$14)-1)," ",'5. Kl.'!A$51,":")</f>
        <v>Element 6:</v>
      </c>
      <c r="C136" s="196">
        <f>IF('5. Kl.'!$E$51="","",'5. Kl.'!$E$51)</f>
        <v>1.3</v>
      </c>
      <c r="D136" s="152" t="s">
        <v>111</v>
      </c>
      <c r="E136" s="150"/>
      <c r="F136" s="218"/>
      <c r="G136" s="222"/>
      <c r="H136" s="150"/>
      <c r="I136" s="218"/>
      <c r="J136" s="222"/>
      <c r="K136" s="150"/>
      <c r="L136" s="218"/>
      <c r="M136" s="222"/>
      <c r="N136" s="150"/>
      <c r="O136" s="218"/>
      <c r="P136" s="222"/>
      <c r="Q136" s="150"/>
      <c r="R136" s="218"/>
      <c r="S136" s="222"/>
      <c r="T136" s="196">
        <f>IF('5. Kl.'!$E$51="","",'5. Kl.'!$E$51)</f>
        <v>1.3</v>
      </c>
      <c r="U136" s="152" t="s">
        <v>111</v>
      </c>
      <c r="V136" s="150"/>
      <c r="W136" s="218"/>
      <c r="X136" s="222"/>
      <c r="Y136" s="150"/>
      <c r="Z136" s="218"/>
      <c r="AA136" s="222"/>
      <c r="AB136" s="150"/>
      <c r="AC136" s="218"/>
      <c r="AD136" s="222"/>
      <c r="AE136" s="150"/>
      <c r="AF136" s="218"/>
      <c r="AG136" s="222"/>
      <c r="AH136" s="150"/>
      <c r="AI136" s="218"/>
      <c r="AJ136" s="222"/>
      <c r="AK136" s="196">
        <f>IF('5. Kl.'!$E$51="","",'5. Kl.'!$E$51)</f>
        <v>1.3</v>
      </c>
      <c r="AL136" s="152" t="s">
        <v>111</v>
      </c>
      <c r="AM136" s="150"/>
      <c r="AN136" s="218"/>
      <c r="AO136" s="222"/>
      <c r="AP136" s="150"/>
      <c r="AQ136" s="218"/>
      <c r="AR136" s="222"/>
      <c r="AS136" s="150"/>
      <c r="AT136" s="218"/>
      <c r="AU136" s="222"/>
      <c r="AV136" s="150"/>
      <c r="AW136" s="218"/>
      <c r="AX136" s="222"/>
      <c r="AY136" s="150"/>
      <c r="AZ136" s="218"/>
      <c r="BA136" s="222"/>
      <c r="BB136" s="196">
        <f>IF('5. Kl.'!$E$51="","",'5. Kl.'!$E$51)</f>
        <v>1.3</v>
      </c>
      <c r="BC136" s="152" t="s">
        <v>111</v>
      </c>
      <c r="BD136" s="150"/>
      <c r="BE136" s="218"/>
      <c r="BF136" s="222"/>
      <c r="BG136" s="150"/>
      <c r="BH136" s="218"/>
      <c r="BI136" s="222"/>
      <c r="BJ136" s="150"/>
      <c r="BK136" s="218"/>
      <c r="BL136" s="222"/>
      <c r="BM136" s="150"/>
      <c r="BN136" s="218"/>
      <c r="BO136" s="222"/>
      <c r="BP136" s="150"/>
      <c r="BQ136" s="218"/>
      <c r="BR136" s="222"/>
      <c r="BV136" s="68" t="e">
        <f>'6. Kl.'!#REF!</f>
        <v>#REF!</v>
      </c>
    </row>
    <row r="137" spans="1:76" ht="32.1" customHeight="1">
      <c r="B137" s="418" t="str">
        <f>IF('5. Kl.'!$B$51="","",'5. Kl.'!$B$51)</f>
        <v>CSpB (5)</v>
      </c>
      <c r="C137" s="197"/>
      <c r="D137" s="152" t="s">
        <v>110</v>
      </c>
      <c r="E137" s="156"/>
      <c r="F137" s="217"/>
      <c r="G137" s="219" t="str">
        <f>IF(F136="","",MAX(F136,F137,F138)/10*$C$30+$C$30)</f>
        <v/>
      </c>
      <c r="H137" s="156"/>
      <c r="I137" s="217"/>
      <c r="J137" s="219" t="str">
        <f>IF(I136="","",MAX(I136,I137,I138)/10*$C$30+$C$30)</f>
        <v/>
      </c>
      <c r="K137" s="156"/>
      <c r="L137" s="217"/>
      <c r="M137" s="219" t="str">
        <f>IF(L136="","",MAX(L136,L137,L138)/10*$C$30+$C$30)</f>
        <v/>
      </c>
      <c r="N137" s="156"/>
      <c r="O137" s="217"/>
      <c r="P137" s="219" t="str">
        <f>IF(O136="","",MAX(O136,O137,O138)/10*$C$30+$C$30)</f>
        <v/>
      </c>
      <c r="Q137" s="156"/>
      <c r="R137" s="217"/>
      <c r="S137" s="219" t="str">
        <f>IF(R136="","",MAX(R136,R137,R138)/10*$C$30+$C$30)</f>
        <v/>
      </c>
      <c r="T137" s="197"/>
      <c r="U137" s="152" t="s">
        <v>110</v>
      </c>
      <c r="V137" s="156"/>
      <c r="W137" s="217"/>
      <c r="X137" s="219" t="str">
        <f>IF(W136="","",MAX(W136,W137,W138)/10*$C$30+$C$30)</f>
        <v/>
      </c>
      <c r="Y137" s="156"/>
      <c r="Z137" s="217"/>
      <c r="AA137" s="219" t="str">
        <f>IF(Z136="","",MAX(Z136,Z137,Z138)/10*$C$30+$C$30)</f>
        <v/>
      </c>
      <c r="AB137" s="156"/>
      <c r="AC137" s="217"/>
      <c r="AD137" s="219" t="str">
        <f>IF(AC136="","",MAX(AC136,AC137,AC138)/10*$C$30+$C$30)</f>
        <v/>
      </c>
      <c r="AE137" s="156"/>
      <c r="AF137" s="217"/>
      <c r="AG137" s="219" t="str">
        <f>IF(AF136="","",MAX(AF136,AF137,AF138)/10*$C$30+$C$30)</f>
        <v/>
      </c>
      <c r="AH137" s="156"/>
      <c r="AI137" s="217"/>
      <c r="AJ137" s="219" t="str">
        <f>IF(AI136="","",MAX(AI136,AI137,AI138)/10*$C$30+$C$30)</f>
        <v/>
      </c>
      <c r="AK137" s="197"/>
      <c r="AL137" s="152" t="s">
        <v>110</v>
      </c>
      <c r="AM137" s="156"/>
      <c r="AN137" s="217"/>
      <c r="AO137" s="219" t="str">
        <f>IF(AN136="","",MAX(AN136,AN137,AN138)/10*$C$30+$C$30)</f>
        <v/>
      </c>
      <c r="AP137" s="156"/>
      <c r="AQ137" s="217"/>
      <c r="AR137" s="219" t="str">
        <f>IF(AQ136="","",MAX(AQ136,AQ137,AQ138)/10*$C$30+$C$30)</f>
        <v/>
      </c>
      <c r="AS137" s="156"/>
      <c r="AT137" s="217"/>
      <c r="AU137" s="219" t="str">
        <f>IF(AT136="","",MAX(AT136,AT137,AT138)/10*$C$30+$C$30)</f>
        <v/>
      </c>
      <c r="AV137" s="156"/>
      <c r="AW137" s="217"/>
      <c r="AX137" s="219" t="str">
        <f>IF(AW136="","",MAX(AW136,AW137,AW138)/10*$C$30+$C$30)</f>
        <v/>
      </c>
      <c r="AY137" s="156"/>
      <c r="AZ137" s="217"/>
      <c r="BA137" s="219" t="str">
        <f>IF(AZ136="","",MAX(AZ136,AZ137,AZ138)/10*$C$30+$C$30)</f>
        <v/>
      </c>
      <c r="BB137" s="197"/>
      <c r="BC137" s="152" t="s">
        <v>110</v>
      </c>
      <c r="BD137" s="156"/>
      <c r="BE137" s="217"/>
      <c r="BF137" s="219" t="str">
        <f>IF(BE136="","",MAX(BE136,BE137,BE138)/10*$C$30+$C$30)</f>
        <v/>
      </c>
      <c r="BG137" s="156"/>
      <c r="BH137" s="217"/>
      <c r="BI137" s="219" t="str">
        <f>IF(BH136="","",MAX(BH136,BH137,BH138)/10*$C$30+$C$30)</f>
        <v/>
      </c>
      <c r="BJ137" s="156"/>
      <c r="BK137" s="217"/>
      <c r="BL137" s="219" t="str">
        <f>IF(BK136="","",MAX(BK136,BK137,BK138)/10*$C$30+$C$30)</f>
        <v/>
      </c>
      <c r="BM137" s="156"/>
      <c r="BN137" s="217"/>
      <c r="BO137" s="219" t="str">
        <f>IF(BN136="","",MAX(BN136,BN137,BN138)/10*$C$30+$C$30)</f>
        <v/>
      </c>
      <c r="BP137" s="156"/>
      <c r="BQ137" s="217"/>
      <c r="BR137" s="219" t="str">
        <f>IF(BQ136="","",MAX(BQ136,BQ137,BQ138)/10*$C$30+$C$30)</f>
        <v/>
      </c>
      <c r="BV137" s="68"/>
    </row>
    <row r="138" spans="1:76" ht="32.1" customHeight="1">
      <c r="B138" s="419"/>
      <c r="C138" s="198"/>
      <c r="D138" s="152" t="s">
        <v>109</v>
      </c>
      <c r="E138" s="150"/>
      <c r="F138" s="218"/>
      <c r="G138" s="223"/>
      <c r="H138" s="150"/>
      <c r="I138" s="218"/>
      <c r="J138" s="223"/>
      <c r="K138" s="150"/>
      <c r="L138" s="218"/>
      <c r="M138" s="223"/>
      <c r="N138" s="150"/>
      <c r="O138" s="218"/>
      <c r="P138" s="223"/>
      <c r="Q138" s="150"/>
      <c r="R138" s="218"/>
      <c r="S138" s="223"/>
      <c r="T138" s="198"/>
      <c r="U138" s="152" t="s">
        <v>109</v>
      </c>
      <c r="V138" s="150"/>
      <c r="W138" s="218"/>
      <c r="X138" s="223"/>
      <c r="Y138" s="150"/>
      <c r="Z138" s="218"/>
      <c r="AA138" s="223"/>
      <c r="AB138" s="150"/>
      <c r="AC138" s="218"/>
      <c r="AD138" s="223"/>
      <c r="AE138" s="150"/>
      <c r="AF138" s="218"/>
      <c r="AG138" s="223"/>
      <c r="AH138" s="150"/>
      <c r="AI138" s="218"/>
      <c r="AJ138" s="223"/>
      <c r="AK138" s="198"/>
      <c r="AL138" s="152" t="s">
        <v>109</v>
      </c>
      <c r="AM138" s="150"/>
      <c r="AN138" s="218"/>
      <c r="AO138" s="223"/>
      <c r="AP138" s="150"/>
      <c r="AQ138" s="218"/>
      <c r="AR138" s="223"/>
      <c r="AS138" s="150"/>
      <c r="AT138" s="218"/>
      <c r="AU138" s="223"/>
      <c r="AV138" s="150"/>
      <c r="AW138" s="218"/>
      <c r="AX138" s="223"/>
      <c r="AY138" s="150"/>
      <c r="AZ138" s="218"/>
      <c r="BA138" s="223"/>
      <c r="BB138" s="198"/>
      <c r="BC138" s="152" t="s">
        <v>109</v>
      </c>
      <c r="BD138" s="150"/>
      <c r="BE138" s="218"/>
      <c r="BF138" s="223"/>
      <c r="BG138" s="150"/>
      <c r="BH138" s="218"/>
      <c r="BI138" s="223"/>
      <c r="BJ138" s="150"/>
      <c r="BK138" s="218"/>
      <c r="BL138" s="223"/>
      <c r="BM138" s="150"/>
      <c r="BN138" s="218"/>
      <c r="BO138" s="223"/>
      <c r="BP138" s="150"/>
      <c r="BQ138" s="218"/>
      <c r="BR138" s="223"/>
      <c r="BV138" s="68"/>
    </row>
    <row r="139" spans="1:76" ht="32.1" customHeight="1">
      <c r="B139" s="151" t="str">
        <f>CONCATENATE(LEFT(B$14,LEN(B$14)-1)," ",'5. Kl.'!A$52,":")</f>
        <v>Element 7:</v>
      </c>
      <c r="C139" s="422">
        <f>IF('5. Kl.'!$E$52="","",'5. Kl.'!$E$52)</f>
        <v>1.8</v>
      </c>
      <c r="D139" s="152" t="s">
        <v>111</v>
      </c>
      <c r="E139" s="150"/>
      <c r="F139" s="218"/>
      <c r="G139" s="248" t="str">
        <f>IF(G86="","",G86)</f>
        <v/>
      </c>
      <c r="H139" s="150"/>
      <c r="I139" s="218"/>
      <c r="J139" s="248" t="str">
        <f>IF(J86="","",J86)</f>
        <v/>
      </c>
      <c r="K139" s="150"/>
      <c r="L139" s="218"/>
      <c r="M139" s="248" t="str">
        <f>IF(M86="","",M86)</f>
        <v/>
      </c>
      <c r="N139" s="150"/>
      <c r="O139" s="218"/>
      <c r="P139" s="248" t="str">
        <f>IF(P86="","",P86)</f>
        <v/>
      </c>
      <c r="Q139" s="150"/>
      <c r="R139" s="218"/>
      <c r="S139" s="248" t="str">
        <f>IF(S86="","",S86)</f>
        <v/>
      </c>
      <c r="T139" s="422">
        <f>IF('5. Kl.'!$E$52="","",'5. Kl.'!$E$52)</f>
        <v>1.8</v>
      </c>
      <c r="U139" s="152" t="s">
        <v>111</v>
      </c>
      <c r="V139" s="150"/>
      <c r="W139" s="218"/>
      <c r="X139" s="248" t="str">
        <f>IF(X86="","",X86)</f>
        <v/>
      </c>
      <c r="Y139" s="150"/>
      <c r="Z139" s="218"/>
      <c r="AA139" s="248" t="str">
        <f>IF(AA86="","",AA86)</f>
        <v/>
      </c>
      <c r="AB139" s="150"/>
      <c r="AC139" s="218"/>
      <c r="AD139" s="248" t="str">
        <f>IF(AD86="","",AD86)</f>
        <v/>
      </c>
      <c r="AE139" s="150"/>
      <c r="AF139" s="218"/>
      <c r="AG139" s="248" t="str">
        <f>IF(AG86="","",AG86)</f>
        <v/>
      </c>
      <c r="AH139" s="150"/>
      <c r="AI139" s="218"/>
      <c r="AJ139" s="248" t="str">
        <f>IF(AJ86="","",AJ86)</f>
        <v/>
      </c>
      <c r="AK139" s="422">
        <f>IF('5. Kl.'!$E$52="","",'5. Kl.'!$E$52)</f>
        <v>1.8</v>
      </c>
      <c r="AL139" s="152" t="s">
        <v>111</v>
      </c>
      <c r="AM139" s="150"/>
      <c r="AN139" s="218"/>
      <c r="AO139" s="248" t="str">
        <f>IF(AO86="","",AO86)</f>
        <v/>
      </c>
      <c r="AP139" s="150"/>
      <c r="AQ139" s="218"/>
      <c r="AR139" s="248" t="str">
        <f>IF(AR86="","",AR86)</f>
        <v/>
      </c>
      <c r="AS139" s="150"/>
      <c r="AT139" s="218"/>
      <c r="AU139" s="248" t="str">
        <f>IF(AU86="","",AU86)</f>
        <v/>
      </c>
      <c r="AV139" s="150"/>
      <c r="AW139" s="218"/>
      <c r="AX139" s="248" t="str">
        <f>IF(AX86="","",AX86)</f>
        <v/>
      </c>
      <c r="AY139" s="150"/>
      <c r="AZ139" s="218"/>
      <c r="BA139" s="248" t="str">
        <f>IF(BA86="","",BA86)</f>
        <v/>
      </c>
      <c r="BB139" s="422">
        <f>IF('5. Kl.'!$E$52="","",'5. Kl.'!$E$52)</f>
        <v>1.8</v>
      </c>
      <c r="BC139" s="152" t="s">
        <v>111</v>
      </c>
      <c r="BD139" s="150"/>
      <c r="BE139" s="218"/>
      <c r="BF139" s="248" t="str">
        <f>IF(BF86="","",BF86)</f>
        <v/>
      </c>
      <c r="BG139" s="150"/>
      <c r="BH139" s="218"/>
      <c r="BI139" s="248" t="str">
        <f>IF(BI86="","",BI86)</f>
        <v/>
      </c>
      <c r="BJ139" s="150"/>
      <c r="BK139" s="218"/>
      <c r="BL139" s="248" t="str">
        <f>IF(BL86="","",BL86)</f>
        <v/>
      </c>
      <c r="BM139" s="150"/>
      <c r="BN139" s="218"/>
      <c r="BO139" s="248" t="str">
        <f>IF(BO86="","",BO86)</f>
        <v/>
      </c>
      <c r="BP139" s="150"/>
      <c r="BQ139" s="218"/>
      <c r="BR139" s="248" t="str">
        <f>IF(BR86="","",BR86)</f>
        <v/>
      </c>
    </row>
    <row r="140" spans="1:76" ht="32.1" customHeight="1">
      <c r="B140" s="418" t="str">
        <f>IF('5. Kl.'!$B$52="","",'5. Kl.'!$B$52)</f>
        <v>Pirouette mit Fusswechsel (CUSpB / CSSpB) ohne Positionswechsel (5/5)
CUSpB = 1.8 / CSSpB = 1.9</v>
      </c>
      <c r="C140" s="423"/>
      <c r="D140" s="152" t="s">
        <v>110</v>
      </c>
      <c r="E140" s="156"/>
      <c r="F140" s="217"/>
      <c r="G140" s="219" t="str">
        <f>IF(F139="","",IF($C$6=6,MAX(F139,F139,F139)/10*$C$33+$C$33,MAX(F139,F140,F141)/10*G$139+G$139))</f>
        <v/>
      </c>
      <c r="H140" s="156"/>
      <c r="I140" s="217"/>
      <c r="J140" s="219" t="str">
        <f>IF(I139="","",IF($C$6=6,MAX(I139,I139,I139)/10*$C$33+$C$33,MAX(I139,I140,I141)/10*J$139+J$139))</f>
        <v/>
      </c>
      <c r="K140" s="156"/>
      <c r="L140" s="217"/>
      <c r="M140" s="219" t="str">
        <f>IF(L139="","",IF($C$6=6,MAX(L139,L139,L139)/10*$C$33+$C$33,MAX(L139,L140,L141)/10*M$139+M$139))</f>
        <v/>
      </c>
      <c r="N140" s="156"/>
      <c r="O140" s="217"/>
      <c r="P140" s="219" t="str">
        <f>IF(O139="","",IF($C$6=6,MAX(O139,O139,O139)/10*$C$33+$C$33,MAX(O139,O140,O141)/10*P$139+P$139))</f>
        <v/>
      </c>
      <c r="Q140" s="156"/>
      <c r="R140" s="217"/>
      <c r="S140" s="219" t="str">
        <f>IF(R139="","",IF($C$6=6,MAX(R139,R139,R139)/10*$C$33+$C$33,MAX(R139,R140,R141)/10*S$139+S$139))</f>
        <v/>
      </c>
      <c r="T140" s="423"/>
      <c r="U140" s="152" t="s">
        <v>110</v>
      </c>
      <c r="V140" s="156"/>
      <c r="W140" s="217"/>
      <c r="X140" s="219" t="str">
        <f>IF(W139="","",IF($C$6=6,MAX(W139,W139,W139)/10*$C$33+$C$33,MAX(W139,W140,W141)/10*X$139+X$139))</f>
        <v/>
      </c>
      <c r="Y140" s="156"/>
      <c r="Z140" s="217"/>
      <c r="AA140" s="219" t="str">
        <f>IF(Z139="","",IF($C$6=6,MAX(Z139,Z139,Z139)/10*$C$33+$C$33,MAX(Z139,Z140,Z141)/10*AA$139+AA$139))</f>
        <v/>
      </c>
      <c r="AB140" s="156"/>
      <c r="AC140" s="217"/>
      <c r="AD140" s="219" t="str">
        <f>IF(AC139="","",IF($C$6=6,MAX(AC139,AC139,AC139)/10*$C$33+$C$33,MAX(AC139,AC140,AC141)/10*AD$139+AD$139))</f>
        <v/>
      </c>
      <c r="AE140" s="156"/>
      <c r="AF140" s="217"/>
      <c r="AG140" s="219" t="str">
        <f>IF(AF139="","",IF($C$6=6,MAX(AF139,AF139,AF139)/10*$C$33+$C$33,MAX(AF139,AF140,AF141)/10*AG$139+AG$139))</f>
        <v/>
      </c>
      <c r="AH140" s="156"/>
      <c r="AI140" s="217"/>
      <c r="AJ140" s="219" t="str">
        <f>IF(AI139="","",IF($C$6=6,MAX(AI139,AI139,AI139)/10*$C$33+$C$33,MAX(AI139,AI140,AI141)/10*AJ$139+AJ$139))</f>
        <v/>
      </c>
      <c r="AK140" s="423"/>
      <c r="AL140" s="152" t="s">
        <v>110</v>
      </c>
      <c r="AM140" s="156"/>
      <c r="AN140" s="217"/>
      <c r="AO140" s="219" t="str">
        <f>IF(AN139="","",IF($C$6=6,MAX(AN139,AN139,AN139)/10*$C$33+$C$33,MAX(AN139,AN140,AN141)/10*AO$139+AO$139))</f>
        <v/>
      </c>
      <c r="AP140" s="156"/>
      <c r="AQ140" s="217"/>
      <c r="AR140" s="219" t="str">
        <f>IF(AQ139="","",IF($C$6=6,MAX(AQ139,AQ139,AQ139)/10*$C$33+$C$33,MAX(AQ139,AQ140,AQ141)/10*AR$139+AR$139))</f>
        <v/>
      </c>
      <c r="AS140" s="156"/>
      <c r="AT140" s="217"/>
      <c r="AU140" s="219" t="str">
        <f>IF(AT139="","",IF($C$6=6,MAX(AT139,AT139,AT139)/10*$C$33+$C$33,MAX(AT139,AT140,AT141)/10*AU$139+AU$139))</f>
        <v/>
      </c>
      <c r="AV140" s="156"/>
      <c r="AW140" s="217"/>
      <c r="AX140" s="219" t="str">
        <f>IF(AW139="","",IF($C$6=6,MAX(AW139,AW139,AW139)/10*$C$33+$C$33,MAX(AW139,AW140,AW141)/10*AX$139+AX$139))</f>
        <v/>
      </c>
      <c r="AY140" s="156"/>
      <c r="AZ140" s="217"/>
      <c r="BA140" s="219" t="str">
        <f>IF(AZ139="","",IF($C$6=6,MAX(AZ139,AZ139,AZ139)/10*$C$33+$C$33,MAX(AZ139,AZ140,AZ141)/10*BA$139+BA$139))</f>
        <v/>
      </c>
      <c r="BB140" s="423"/>
      <c r="BC140" s="152" t="s">
        <v>110</v>
      </c>
      <c r="BD140" s="156"/>
      <c r="BE140" s="217"/>
      <c r="BF140" s="219" t="str">
        <f>IF(BE139="","",IF($C$6=6,MAX(BE139,BE139,BE139)/10*$C$33+$C$33,MAX(BE139,BE140,BE141)/10*BF$139+BF$139))</f>
        <v/>
      </c>
      <c r="BG140" s="156"/>
      <c r="BH140" s="217"/>
      <c r="BI140" s="219" t="str">
        <f>IF(BH139="","",IF($C$6=6,MAX(BH139,BH139,BH139)/10*$C$33+$C$33,MAX(BH139,BH140,BH141)/10*BI$139+BI$139))</f>
        <v/>
      </c>
      <c r="BJ140" s="156"/>
      <c r="BK140" s="217"/>
      <c r="BL140" s="219" t="str">
        <f>IF(BK139="","",IF($C$6=6,MAX(BK139,BK139,BK139)/10*$C$33+$C$33,MAX(BK139,BK140,BK141)/10*BL$139+BL$139))</f>
        <v/>
      </c>
      <c r="BM140" s="156"/>
      <c r="BN140" s="217"/>
      <c r="BO140" s="219" t="str">
        <f>IF(BN139="","",IF($C$6=6,MAX(BN139,BN139,BN139)/10*$C$33+$C$33,MAX(BN139,BN140,BN141)/10*BO$139+BO$139))</f>
        <v/>
      </c>
      <c r="BP140" s="156"/>
      <c r="BQ140" s="217"/>
      <c r="BR140" s="219" t="str">
        <f>IF(BQ139="","",IF($C$6=6,MAX(BQ139,BQ139,BQ139)/10*$C$33+$C$33,MAX(BQ139,BQ140,BQ141)/10*BR$139+BR$139))</f>
        <v/>
      </c>
    </row>
    <row r="141" spans="1:76" ht="32.1" customHeight="1">
      <c r="B141" s="419"/>
      <c r="C141" s="198"/>
      <c r="D141" s="152" t="s">
        <v>109</v>
      </c>
      <c r="E141" s="150"/>
      <c r="F141" s="218"/>
      <c r="G141" s="223"/>
      <c r="H141" s="150"/>
      <c r="I141" s="218"/>
      <c r="J141" s="223"/>
      <c r="K141" s="150"/>
      <c r="L141" s="218"/>
      <c r="M141" s="223"/>
      <c r="N141" s="150"/>
      <c r="O141" s="218"/>
      <c r="P141" s="223"/>
      <c r="Q141" s="150"/>
      <c r="R141" s="218"/>
      <c r="S141" s="223"/>
      <c r="T141" s="198"/>
      <c r="U141" s="152" t="s">
        <v>109</v>
      </c>
      <c r="V141" s="150"/>
      <c r="W141" s="218"/>
      <c r="X141" s="223"/>
      <c r="Y141" s="150"/>
      <c r="Z141" s="218"/>
      <c r="AA141" s="223"/>
      <c r="AB141" s="150"/>
      <c r="AC141" s="218"/>
      <c r="AD141" s="223"/>
      <c r="AE141" s="150"/>
      <c r="AF141" s="218"/>
      <c r="AG141" s="223"/>
      <c r="AH141" s="150"/>
      <c r="AI141" s="218"/>
      <c r="AJ141" s="223"/>
      <c r="AK141" s="198"/>
      <c r="AL141" s="152" t="s">
        <v>109</v>
      </c>
      <c r="AM141" s="150"/>
      <c r="AN141" s="218"/>
      <c r="AO141" s="223"/>
      <c r="AP141" s="150"/>
      <c r="AQ141" s="218"/>
      <c r="AR141" s="223"/>
      <c r="AS141" s="150"/>
      <c r="AT141" s="218"/>
      <c r="AU141" s="223"/>
      <c r="AV141" s="150"/>
      <c r="AW141" s="218"/>
      <c r="AX141" s="223"/>
      <c r="AY141" s="150"/>
      <c r="AZ141" s="218"/>
      <c r="BA141" s="223"/>
      <c r="BB141" s="198"/>
      <c r="BC141" s="152" t="s">
        <v>109</v>
      </c>
      <c r="BD141" s="150"/>
      <c r="BE141" s="218"/>
      <c r="BF141" s="223"/>
      <c r="BG141" s="150"/>
      <c r="BH141" s="218"/>
      <c r="BI141" s="223"/>
      <c r="BJ141" s="150"/>
      <c r="BK141" s="218"/>
      <c r="BL141" s="223"/>
      <c r="BM141" s="150"/>
      <c r="BN141" s="218"/>
      <c r="BO141" s="223"/>
      <c r="BP141" s="150"/>
      <c r="BQ141" s="218"/>
      <c r="BR141" s="223"/>
    </row>
    <row r="142" spans="1:76" ht="32.1" customHeight="1">
      <c r="A142" s="144"/>
      <c r="B142" s="157" t="str">
        <f>'6. Kl.'!B$53</f>
        <v>Total Punkte benötigt</v>
      </c>
      <c r="C142" s="158">
        <f>IF('5. Kl.'!$B$7="","",'5. Kl.'!$B$7)</f>
        <v>7.6</v>
      </c>
      <c r="D142" s="159"/>
      <c r="E142" s="160" t="str">
        <f>CONCATENATE("Total ",$H$5)</f>
        <v>Total PreisrichterIn 3</v>
      </c>
      <c r="F142" s="161"/>
      <c r="G142" s="219" t="str">
        <f>IFERROR((SUM(G121:G138)+G140),"")</f>
        <v/>
      </c>
      <c r="H142" s="160" t="str">
        <f>CONCATENATE("Total ",$H$5)</f>
        <v>Total PreisrichterIn 3</v>
      </c>
      <c r="I142" s="161"/>
      <c r="J142" s="219" t="str">
        <f>IFERROR((SUM(J121:J138)+J140),"")</f>
        <v/>
      </c>
      <c r="K142" s="160" t="str">
        <f>CONCATENATE("Total ",$H$5)</f>
        <v>Total PreisrichterIn 3</v>
      </c>
      <c r="L142" s="161"/>
      <c r="M142" s="219" t="str">
        <f>IFERROR((SUM(M121:M138)+M140),"")</f>
        <v/>
      </c>
      <c r="N142" s="160" t="str">
        <f>CONCATENATE("Total ",$H$5)</f>
        <v>Total PreisrichterIn 3</v>
      </c>
      <c r="O142" s="161"/>
      <c r="P142" s="219" t="str">
        <f>IFERROR((SUM(P121:P138)+P140),"")</f>
        <v/>
      </c>
      <c r="Q142" s="160" t="str">
        <f>CONCATENATE("Total ",$H$5)</f>
        <v>Total PreisrichterIn 3</v>
      </c>
      <c r="R142" s="161"/>
      <c r="S142" s="219" t="str">
        <f>IFERROR((SUM(S121:S138)+S140),"")</f>
        <v/>
      </c>
      <c r="T142" s="158">
        <f>IF('5. Kl.'!$B$7="","",'5. Kl.'!$B$7)</f>
        <v>7.6</v>
      </c>
      <c r="U142" s="159"/>
      <c r="V142" s="160" t="str">
        <f>CONCATENATE("Total ",$H$5)</f>
        <v>Total PreisrichterIn 3</v>
      </c>
      <c r="W142" s="161"/>
      <c r="X142" s="219" t="str">
        <f>IFERROR((SUM(X121:X138)+X140),"")</f>
        <v/>
      </c>
      <c r="Y142" s="160" t="str">
        <f>CONCATENATE("Total ",$H$5)</f>
        <v>Total PreisrichterIn 3</v>
      </c>
      <c r="Z142" s="161"/>
      <c r="AA142" s="219" t="str">
        <f>IFERROR((SUM(AA121:AA138)+AA140),"")</f>
        <v/>
      </c>
      <c r="AB142" s="160" t="str">
        <f>CONCATENATE("Total ",$H$5)</f>
        <v>Total PreisrichterIn 3</v>
      </c>
      <c r="AC142" s="161"/>
      <c r="AD142" s="219" t="str">
        <f>IFERROR((SUM(AD121:AD138)+AD140),"")</f>
        <v/>
      </c>
      <c r="AE142" s="160" t="str">
        <f>CONCATENATE("Total ",$H$5)</f>
        <v>Total PreisrichterIn 3</v>
      </c>
      <c r="AF142" s="161"/>
      <c r="AG142" s="219" t="str">
        <f>IFERROR((SUM(AG121:AG138)+AG140),"")</f>
        <v/>
      </c>
      <c r="AH142" s="160" t="str">
        <f>CONCATENATE("Total ",$H$5)</f>
        <v>Total PreisrichterIn 3</v>
      </c>
      <c r="AI142" s="161"/>
      <c r="AJ142" s="219" t="str">
        <f>IFERROR((SUM(AJ121:AJ138)+AJ140),"")</f>
        <v/>
      </c>
      <c r="AK142" s="158">
        <f>IF('5. Kl.'!$B$7="","",'5. Kl.'!$B$7)</f>
        <v>7.6</v>
      </c>
      <c r="AL142" s="159"/>
      <c r="AM142" s="160" t="str">
        <f>CONCATENATE("Total ",$H$5)</f>
        <v>Total PreisrichterIn 3</v>
      </c>
      <c r="AN142" s="161"/>
      <c r="AO142" s="219" t="str">
        <f>IFERROR((SUM(AO121:AO138)+AO140),"")</f>
        <v/>
      </c>
      <c r="AP142" s="160" t="str">
        <f>CONCATENATE("Total ",$H$5)</f>
        <v>Total PreisrichterIn 3</v>
      </c>
      <c r="AQ142" s="161"/>
      <c r="AR142" s="219" t="str">
        <f>IFERROR((SUM(AR121:AR138)+AR140),"")</f>
        <v/>
      </c>
      <c r="AS142" s="160" t="str">
        <f>CONCATENATE("Total ",$H$5)</f>
        <v>Total PreisrichterIn 3</v>
      </c>
      <c r="AT142" s="161"/>
      <c r="AU142" s="219" t="str">
        <f>IFERROR((SUM(AU121:AU138)+AU140),"")</f>
        <v/>
      </c>
      <c r="AV142" s="160" t="str">
        <f>CONCATENATE("Total ",$H$5)</f>
        <v>Total PreisrichterIn 3</v>
      </c>
      <c r="AW142" s="161"/>
      <c r="AX142" s="219" t="str">
        <f>IFERROR((SUM(AX121:AX138)+AX140),"")</f>
        <v/>
      </c>
      <c r="AY142" s="160" t="str">
        <f>CONCATENATE("Total ",$H$5)</f>
        <v>Total PreisrichterIn 3</v>
      </c>
      <c r="AZ142" s="161"/>
      <c r="BA142" s="219" t="str">
        <f>IFERROR((SUM(BA121:BA138)+BA140),"")</f>
        <v/>
      </c>
      <c r="BB142" s="158">
        <f>IF('5. Kl.'!$B$7="","",'5. Kl.'!$B$7)</f>
        <v>7.6</v>
      </c>
      <c r="BC142" s="159"/>
      <c r="BD142" s="160" t="str">
        <f>CONCATENATE("Total ",$H$5)</f>
        <v>Total PreisrichterIn 3</v>
      </c>
      <c r="BE142" s="161"/>
      <c r="BF142" s="219" t="str">
        <f>IFERROR((SUM(BF121:BF138)+BF140),"")</f>
        <v/>
      </c>
      <c r="BG142" s="160" t="str">
        <f>CONCATENATE("Total ",$H$5)</f>
        <v>Total PreisrichterIn 3</v>
      </c>
      <c r="BH142" s="161"/>
      <c r="BI142" s="219" t="str">
        <f>IFERROR((SUM(BI121:BI138)+BI140),"")</f>
        <v/>
      </c>
      <c r="BJ142" s="160" t="str">
        <f>CONCATENATE("Total ",$H$5)</f>
        <v>Total PreisrichterIn 3</v>
      </c>
      <c r="BK142" s="161"/>
      <c r="BL142" s="219" t="str">
        <f>IFERROR((SUM(BL121:BL138)+BL140),"")</f>
        <v/>
      </c>
      <c r="BM142" s="160" t="str">
        <f>CONCATENATE("Total ",$H$5)</f>
        <v>Total PreisrichterIn 3</v>
      </c>
      <c r="BN142" s="161"/>
      <c r="BO142" s="219" t="str">
        <f>IFERROR((SUM(BO121:BO138)+BO140),"")</f>
        <v/>
      </c>
      <c r="BP142" s="160" t="str">
        <f>CONCATENATE("Total ",$H$5)</f>
        <v>Total PreisrichterIn 3</v>
      </c>
      <c r="BQ142" s="161"/>
      <c r="BR142" s="219" t="str">
        <f>IFERROR((SUM(BR121:BR138)+BR140),"")</f>
        <v/>
      </c>
      <c r="BS142" s="162"/>
      <c r="BT142" s="163"/>
      <c r="BU142" s="163"/>
      <c r="BV142" s="67">
        <v>1</v>
      </c>
      <c r="BX142" s="70"/>
    </row>
    <row r="143" spans="1:76" ht="32.1" hidden="1" customHeight="1">
      <c r="A143" s="144"/>
      <c r="B143" s="157"/>
      <c r="C143" s="158"/>
      <c r="D143" s="159"/>
      <c r="E143" s="225" t="s">
        <v>297</v>
      </c>
      <c r="F143" s="161"/>
      <c r="G143" s="219"/>
      <c r="H143" s="225" t="s">
        <v>297</v>
      </c>
      <c r="I143" s="161"/>
      <c r="J143" s="219"/>
      <c r="K143" s="225" t="s">
        <v>297</v>
      </c>
      <c r="L143" s="161"/>
      <c r="M143" s="219"/>
      <c r="N143" s="225" t="s">
        <v>297</v>
      </c>
      <c r="O143" s="161"/>
      <c r="P143" s="219"/>
      <c r="Q143" s="225" t="s">
        <v>297</v>
      </c>
      <c r="R143" s="161"/>
      <c r="S143" s="219"/>
      <c r="T143" s="158"/>
      <c r="U143" s="159"/>
      <c r="V143" s="225" t="s">
        <v>297</v>
      </c>
      <c r="W143" s="161"/>
      <c r="X143" s="219"/>
      <c r="Y143" s="225" t="s">
        <v>297</v>
      </c>
      <c r="Z143" s="161"/>
      <c r="AA143" s="219"/>
      <c r="AB143" s="225" t="s">
        <v>297</v>
      </c>
      <c r="AC143" s="161"/>
      <c r="AD143" s="219"/>
      <c r="AE143" s="225" t="s">
        <v>297</v>
      </c>
      <c r="AF143" s="161"/>
      <c r="AG143" s="219"/>
      <c r="AH143" s="225" t="s">
        <v>297</v>
      </c>
      <c r="AI143" s="161"/>
      <c r="AJ143" s="219"/>
      <c r="AK143" s="158"/>
      <c r="AL143" s="159"/>
      <c r="AM143" s="225" t="s">
        <v>297</v>
      </c>
      <c r="AN143" s="161"/>
      <c r="AO143" s="219"/>
      <c r="AP143" s="225" t="s">
        <v>297</v>
      </c>
      <c r="AQ143" s="161"/>
      <c r="AR143" s="219"/>
      <c r="AS143" s="225" t="s">
        <v>297</v>
      </c>
      <c r="AT143" s="161"/>
      <c r="AU143" s="219"/>
      <c r="AV143" s="225" t="s">
        <v>297</v>
      </c>
      <c r="AW143" s="161"/>
      <c r="AX143" s="219"/>
      <c r="AY143" s="225" t="s">
        <v>297</v>
      </c>
      <c r="AZ143" s="161"/>
      <c r="BA143" s="219"/>
      <c r="BB143" s="158"/>
      <c r="BC143" s="159"/>
      <c r="BD143" s="225" t="s">
        <v>297</v>
      </c>
      <c r="BE143" s="161"/>
      <c r="BF143" s="219"/>
      <c r="BG143" s="225" t="s">
        <v>297</v>
      </c>
      <c r="BH143" s="161"/>
      <c r="BI143" s="219"/>
      <c r="BJ143" s="225" t="s">
        <v>297</v>
      </c>
      <c r="BK143" s="161"/>
      <c r="BL143" s="219"/>
      <c r="BM143" s="225" t="s">
        <v>297</v>
      </c>
      <c r="BN143" s="161"/>
      <c r="BO143" s="219"/>
      <c r="BP143" s="225" t="s">
        <v>297</v>
      </c>
      <c r="BQ143" s="161"/>
      <c r="BR143" s="219"/>
      <c r="BS143" s="162"/>
      <c r="BT143" s="163"/>
      <c r="BU143" s="163"/>
      <c r="BV143" s="67"/>
      <c r="BX143" s="70"/>
    </row>
    <row r="144" spans="1:76" ht="32.1" hidden="1" customHeight="1">
      <c r="A144" s="144"/>
      <c r="B144" s="157"/>
      <c r="C144" s="158"/>
      <c r="D144" s="159"/>
      <c r="E144" s="225" t="s">
        <v>298</v>
      </c>
      <c r="F144" s="161"/>
      <c r="G144" s="219"/>
      <c r="H144" s="225" t="s">
        <v>298</v>
      </c>
      <c r="I144" s="161"/>
      <c r="J144" s="219"/>
      <c r="K144" s="225" t="s">
        <v>298</v>
      </c>
      <c r="L144" s="161"/>
      <c r="M144" s="219"/>
      <c r="N144" s="225" t="s">
        <v>298</v>
      </c>
      <c r="O144" s="161"/>
      <c r="P144" s="219"/>
      <c r="Q144" s="225" t="s">
        <v>298</v>
      </c>
      <c r="R144" s="161"/>
      <c r="S144" s="219"/>
      <c r="T144" s="158"/>
      <c r="U144" s="159"/>
      <c r="V144" s="225" t="s">
        <v>298</v>
      </c>
      <c r="W144" s="161"/>
      <c r="X144" s="219"/>
      <c r="Y144" s="225" t="s">
        <v>298</v>
      </c>
      <c r="Z144" s="161"/>
      <c r="AA144" s="219"/>
      <c r="AB144" s="225" t="s">
        <v>298</v>
      </c>
      <c r="AC144" s="161"/>
      <c r="AD144" s="219"/>
      <c r="AE144" s="225" t="s">
        <v>298</v>
      </c>
      <c r="AF144" s="161"/>
      <c r="AG144" s="219"/>
      <c r="AH144" s="225" t="s">
        <v>298</v>
      </c>
      <c r="AI144" s="161"/>
      <c r="AJ144" s="219"/>
      <c r="AK144" s="158"/>
      <c r="AL144" s="159"/>
      <c r="AM144" s="225" t="s">
        <v>298</v>
      </c>
      <c r="AN144" s="161"/>
      <c r="AO144" s="219"/>
      <c r="AP144" s="225" t="s">
        <v>298</v>
      </c>
      <c r="AQ144" s="161"/>
      <c r="AR144" s="219"/>
      <c r="AS144" s="225" t="s">
        <v>298</v>
      </c>
      <c r="AT144" s="161"/>
      <c r="AU144" s="219"/>
      <c r="AV144" s="225" t="s">
        <v>298</v>
      </c>
      <c r="AW144" s="161"/>
      <c r="AX144" s="219"/>
      <c r="AY144" s="225" t="s">
        <v>298</v>
      </c>
      <c r="AZ144" s="161"/>
      <c r="BA144" s="219"/>
      <c r="BB144" s="158"/>
      <c r="BC144" s="159"/>
      <c r="BD144" s="225" t="s">
        <v>298</v>
      </c>
      <c r="BE144" s="161"/>
      <c r="BF144" s="219"/>
      <c r="BG144" s="225" t="s">
        <v>298</v>
      </c>
      <c r="BH144" s="161"/>
      <c r="BI144" s="219"/>
      <c r="BJ144" s="225" t="s">
        <v>298</v>
      </c>
      <c r="BK144" s="161"/>
      <c r="BL144" s="219"/>
      <c r="BM144" s="225" t="s">
        <v>298</v>
      </c>
      <c r="BN144" s="161"/>
      <c r="BO144" s="219"/>
      <c r="BP144" s="225" t="s">
        <v>298</v>
      </c>
      <c r="BQ144" s="161"/>
      <c r="BR144" s="219"/>
      <c r="BS144" s="162"/>
      <c r="BT144" s="163"/>
      <c r="BU144" s="163"/>
      <c r="BV144" s="67"/>
      <c r="BX144" s="70"/>
    </row>
    <row r="145" spans="1:76" ht="32.1" customHeight="1">
      <c r="A145" s="144"/>
      <c r="B145" s="164"/>
      <c r="C145" s="205"/>
      <c r="D145" s="205"/>
      <c r="E145" s="416" t="str">
        <f>IF('6. Kl.'!$B$2='6. Kl.'!$L$1,'5. Kl. Judge Sheet'!E143,'5. Kl. Judge Sheet'!E144)</f>
        <v xml:space="preserve">mind 
1 Sprung  
1 Schritt  </v>
      </c>
      <c r="F145" s="204"/>
      <c r="G145" s="165"/>
      <c r="H145" s="416" t="str">
        <f>IF('6. Kl.'!$B$2='6. Kl.'!$L$1,'5. Kl. Judge Sheet'!H143,'5. Kl. Judge Sheet'!H144)</f>
        <v xml:space="preserve">mind 
1 Sprung  
1 Schritt  </v>
      </c>
      <c r="I145" s="204"/>
      <c r="J145" s="165"/>
      <c r="K145" s="416" t="str">
        <f>IF('6. Kl.'!$B$2='6. Kl.'!$L$1,'5. Kl. Judge Sheet'!K143,'5. Kl. Judge Sheet'!K144)</f>
        <v xml:space="preserve">mind 
1 Sprung  
1 Schritt  </v>
      </c>
      <c r="L145" s="204"/>
      <c r="M145" s="165"/>
      <c r="N145" s="416" t="str">
        <f>IF('6. Kl.'!$B$2='6. Kl.'!$L$1,'5. Kl. Judge Sheet'!N143,'5. Kl. Judge Sheet'!N144)</f>
        <v xml:space="preserve">mind 
1 Sprung  
1 Schritt  </v>
      </c>
      <c r="O145" s="204"/>
      <c r="P145" s="165"/>
      <c r="Q145" s="416" t="str">
        <f>IF('6. Kl.'!$B$2='6. Kl.'!$L$1,'5. Kl. Judge Sheet'!Q143,'5. Kl. Judge Sheet'!Q144)</f>
        <v xml:space="preserve">mind 
1 Sprung  
1 Schritt  </v>
      </c>
      <c r="R145" s="204"/>
      <c r="S145" s="165"/>
      <c r="T145" s="205"/>
      <c r="U145" s="205"/>
      <c r="V145" s="416" t="str">
        <f>IF('6. Kl.'!$B$2='6. Kl.'!$L$1,'5. Kl. Judge Sheet'!V143,'5. Kl. Judge Sheet'!V144)</f>
        <v xml:space="preserve">mind 
1 Sprung  
1 Schritt  </v>
      </c>
      <c r="W145" s="204"/>
      <c r="X145" s="165"/>
      <c r="Y145" s="416" t="str">
        <f>IF('6. Kl.'!$B$2='6. Kl.'!$L$1,'5. Kl. Judge Sheet'!Y143,'5. Kl. Judge Sheet'!Y144)</f>
        <v xml:space="preserve">mind 
1 Sprung  
1 Schritt  </v>
      </c>
      <c r="Z145" s="204"/>
      <c r="AA145" s="165"/>
      <c r="AB145" s="416" t="str">
        <f>IF('6. Kl.'!$B$2='6. Kl.'!$L$1,'5. Kl. Judge Sheet'!AB143,'5. Kl. Judge Sheet'!AB144)</f>
        <v xml:space="preserve">mind 
1 Sprung  
1 Schritt  </v>
      </c>
      <c r="AC145" s="204"/>
      <c r="AD145" s="165"/>
      <c r="AE145" s="416" t="str">
        <f>IF('6. Kl.'!$B$2='6. Kl.'!$L$1,'5. Kl. Judge Sheet'!AE143,'5. Kl. Judge Sheet'!AE144)</f>
        <v xml:space="preserve">mind 
1 Sprung  
1 Schritt  </v>
      </c>
      <c r="AF145" s="204"/>
      <c r="AG145" s="165"/>
      <c r="AH145" s="416" t="str">
        <f>IF('6. Kl.'!$B$2='6. Kl.'!$L$1,'5. Kl. Judge Sheet'!AH143,'5. Kl. Judge Sheet'!AH144)</f>
        <v xml:space="preserve">mind 
1 Sprung  
1 Schritt  </v>
      </c>
      <c r="AI145" s="204"/>
      <c r="AJ145" s="165"/>
      <c r="AK145" s="205"/>
      <c r="AL145" s="205"/>
      <c r="AM145" s="416" t="str">
        <f>IF('6. Kl.'!$B$2='6. Kl.'!$L$1,'5. Kl. Judge Sheet'!AM143,'5. Kl. Judge Sheet'!AM144)</f>
        <v xml:space="preserve">mind 
1 Sprung  
1 Schritt  </v>
      </c>
      <c r="AN145" s="204"/>
      <c r="AO145" s="165"/>
      <c r="AP145" s="416" t="str">
        <f>IF('6. Kl.'!$B$2='6. Kl.'!$L$1,'5. Kl. Judge Sheet'!AP143,'5. Kl. Judge Sheet'!AP144)</f>
        <v xml:space="preserve">mind 
1 Sprung  
1 Schritt  </v>
      </c>
      <c r="AQ145" s="204"/>
      <c r="AR145" s="165"/>
      <c r="AS145" s="416" t="str">
        <f>IF('6. Kl.'!$B$2='6. Kl.'!$L$1,'5. Kl. Judge Sheet'!AS143,'5. Kl. Judge Sheet'!AS144)</f>
        <v xml:space="preserve">mind 
1 Sprung  
1 Schritt  </v>
      </c>
      <c r="AT145" s="204"/>
      <c r="AU145" s="165"/>
      <c r="AV145" s="416" t="str">
        <f>IF('6. Kl.'!$B$2='6. Kl.'!$L$1,'5. Kl. Judge Sheet'!AV143,'5. Kl. Judge Sheet'!AV144)</f>
        <v xml:space="preserve">mind 
1 Sprung  
1 Schritt  </v>
      </c>
      <c r="AW145" s="204"/>
      <c r="AX145" s="165"/>
      <c r="AY145" s="416" t="str">
        <f>IF('6. Kl.'!$B$2='6. Kl.'!$L$1,'5. Kl. Judge Sheet'!AY143,'5. Kl. Judge Sheet'!AY144)</f>
        <v xml:space="preserve">mind 
1 Sprung  
1 Schritt  </v>
      </c>
      <c r="AZ145" s="204"/>
      <c r="BA145" s="165"/>
      <c r="BB145" s="205"/>
      <c r="BC145" s="205"/>
      <c r="BD145" s="416" t="str">
        <f>IF('6. Kl.'!$B$2='6. Kl.'!$L$1,'5. Kl. Judge Sheet'!BD143,'5. Kl. Judge Sheet'!BD144)</f>
        <v xml:space="preserve">mind 
1 Sprung  
1 Schritt  </v>
      </c>
      <c r="BE145" s="204"/>
      <c r="BF145" s="165"/>
      <c r="BG145" s="416" t="str">
        <f>IF('6. Kl.'!$B$2='6. Kl.'!$L$1,'5. Kl. Judge Sheet'!BG143,'5. Kl. Judge Sheet'!BG144)</f>
        <v xml:space="preserve">mind 
1 Sprung  
1 Schritt  </v>
      </c>
      <c r="BH145" s="204"/>
      <c r="BI145" s="165"/>
      <c r="BJ145" s="416" t="str">
        <f>IF('6. Kl.'!$B$2='6. Kl.'!$L$1,'5. Kl. Judge Sheet'!BJ143,'5. Kl. Judge Sheet'!BJ144)</f>
        <v xml:space="preserve">mind 
1 Sprung  
1 Schritt  </v>
      </c>
      <c r="BK145" s="204"/>
      <c r="BL145" s="165"/>
      <c r="BM145" s="416" t="str">
        <f>IF('6. Kl.'!$B$2='6. Kl.'!$L$1,'5. Kl. Judge Sheet'!BM143,'5. Kl. Judge Sheet'!BM144)</f>
        <v xml:space="preserve">mind 
1 Sprung  
1 Schritt  </v>
      </c>
      <c r="BN145" s="204"/>
      <c r="BO145" s="165"/>
      <c r="BP145" s="416" t="str">
        <f>IF('6. Kl.'!$B$2='6. Kl.'!$L$1,'5. Kl. Judge Sheet'!BP143,'5. Kl. Judge Sheet'!BP144)</f>
        <v xml:space="preserve">mind 
1 Sprung  
1 Schritt  </v>
      </c>
      <c r="BQ145" s="204"/>
      <c r="BR145" s="165"/>
      <c r="BV145" s="67">
        <v>1</v>
      </c>
      <c r="BX145" s="70"/>
    </row>
    <row r="146" spans="1:76" ht="32.1" customHeight="1">
      <c r="B146" s="164"/>
      <c r="C146" s="205"/>
      <c r="D146" s="205"/>
      <c r="E146" s="417"/>
      <c r="F146" s="204"/>
      <c r="G146" s="153"/>
      <c r="H146" s="417"/>
      <c r="I146" s="204"/>
      <c r="J146" s="153"/>
      <c r="K146" s="417"/>
      <c r="L146" s="204"/>
      <c r="M146" s="153"/>
      <c r="N146" s="417"/>
      <c r="O146" s="204"/>
      <c r="P146" s="153"/>
      <c r="Q146" s="417"/>
      <c r="R146" s="204"/>
      <c r="S146" s="153"/>
      <c r="T146" s="205"/>
      <c r="U146" s="205"/>
      <c r="V146" s="417"/>
      <c r="W146" s="204"/>
      <c r="X146" s="153"/>
      <c r="Y146" s="417"/>
      <c r="Z146" s="204"/>
      <c r="AA146" s="153"/>
      <c r="AB146" s="417"/>
      <c r="AC146" s="204"/>
      <c r="AD146" s="153"/>
      <c r="AE146" s="417"/>
      <c r="AF146" s="204"/>
      <c r="AG146" s="153"/>
      <c r="AH146" s="417"/>
      <c r="AI146" s="204"/>
      <c r="AJ146" s="153"/>
      <c r="AK146" s="205"/>
      <c r="AL146" s="205"/>
      <c r="AM146" s="417"/>
      <c r="AN146" s="204"/>
      <c r="AO146" s="153"/>
      <c r="AP146" s="417"/>
      <c r="AQ146" s="204"/>
      <c r="AR146" s="153"/>
      <c r="AS146" s="417"/>
      <c r="AT146" s="204"/>
      <c r="AU146" s="153"/>
      <c r="AV146" s="417"/>
      <c r="AW146" s="204"/>
      <c r="AX146" s="153"/>
      <c r="AY146" s="417"/>
      <c r="AZ146" s="204"/>
      <c r="BA146" s="153"/>
      <c r="BB146" s="205"/>
      <c r="BC146" s="205"/>
      <c r="BD146" s="417"/>
      <c r="BE146" s="204"/>
      <c r="BF146" s="153"/>
      <c r="BG146" s="417"/>
      <c r="BH146" s="204"/>
      <c r="BI146" s="153"/>
      <c r="BJ146" s="417"/>
      <c r="BK146" s="204"/>
      <c r="BL146" s="153"/>
      <c r="BM146" s="417"/>
      <c r="BN146" s="204"/>
      <c r="BO146" s="153"/>
      <c r="BP146" s="417"/>
      <c r="BQ146" s="204"/>
      <c r="BR146" s="153"/>
      <c r="BV146" s="67">
        <v>1</v>
      </c>
      <c r="BX146" s="70"/>
    </row>
    <row r="147" spans="1:76" ht="32.1" hidden="1" customHeight="1">
      <c r="B147" s="164"/>
      <c r="C147" s="205"/>
      <c r="D147" s="205"/>
      <c r="E147" s="226" t="s">
        <v>117</v>
      </c>
      <c r="F147" s="204"/>
      <c r="G147" s="153"/>
      <c r="H147" s="226" t="s">
        <v>117</v>
      </c>
      <c r="I147" s="204"/>
      <c r="J147" s="153"/>
      <c r="K147" s="226" t="s">
        <v>117</v>
      </c>
      <c r="L147" s="204"/>
      <c r="M147" s="153"/>
      <c r="N147" s="226" t="s">
        <v>117</v>
      </c>
      <c r="O147" s="204"/>
      <c r="P147" s="153"/>
      <c r="Q147" s="226" t="s">
        <v>117</v>
      </c>
      <c r="R147" s="204"/>
      <c r="S147" s="153"/>
      <c r="T147" s="205"/>
      <c r="U147" s="205"/>
      <c r="V147" s="226" t="s">
        <v>117</v>
      </c>
      <c r="W147" s="204"/>
      <c r="X147" s="153"/>
      <c r="Y147" s="226" t="s">
        <v>117</v>
      </c>
      <c r="Z147" s="204"/>
      <c r="AA147" s="153"/>
      <c r="AB147" s="226" t="s">
        <v>117</v>
      </c>
      <c r="AC147" s="204"/>
      <c r="AD147" s="153"/>
      <c r="AE147" s="226" t="s">
        <v>117</v>
      </c>
      <c r="AF147" s="204"/>
      <c r="AG147" s="153"/>
      <c r="AH147" s="226" t="s">
        <v>117</v>
      </c>
      <c r="AI147" s="204"/>
      <c r="AJ147" s="153"/>
      <c r="AK147" s="205"/>
      <c r="AL147" s="205"/>
      <c r="AM147" s="226" t="s">
        <v>117</v>
      </c>
      <c r="AN147" s="204"/>
      <c r="AO147" s="153"/>
      <c r="AP147" s="226" t="s">
        <v>117</v>
      </c>
      <c r="AQ147" s="204"/>
      <c r="AR147" s="153"/>
      <c r="AS147" s="226" t="s">
        <v>117</v>
      </c>
      <c r="AT147" s="204"/>
      <c r="AU147" s="153"/>
      <c r="AV147" s="226" t="s">
        <v>117</v>
      </c>
      <c r="AW147" s="204"/>
      <c r="AX147" s="153"/>
      <c r="AY147" s="226" t="s">
        <v>117</v>
      </c>
      <c r="AZ147" s="204"/>
      <c r="BA147" s="153"/>
      <c r="BB147" s="205"/>
      <c r="BC147" s="205"/>
      <c r="BD147" s="226" t="s">
        <v>117</v>
      </c>
      <c r="BE147" s="204"/>
      <c r="BF147" s="153"/>
      <c r="BG147" s="226" t="s">
        <v>117</v>
      </c>
      <c r="BH147" s="204"/>
      <c r="BI147" s="153"/>
      <c r="BJ147" s="226" t="s">
        <v>117</v>
      </c>
      <c r="BK147" s="204"/>
      <c r="BL147" s="153"/>
      <c r="BM147" s="226" t="s">
        <v>117</v>
      </c>
      <c r="BN147" s="204"/>
      <c r="BO147" s="153"/>
      <c r="BP147" s="226" t="s">
        <v>117</v>
      </c>
      <c r="BQ147" s="204"/>
      <c r="BR147" s="153"/>
      <c r="BV147" s="67"/>
      <c r="BX147" s="70"/>
    </row>
    <row r="148" spans="1:76" ht="32.1" hidden="1" customHeight="1">
      <c r="B148" s="164"/>
      <c r="C148" s="205"/>
      <c r="D148" s="205"/>
      <c r="E148" s="226" t="s">
        <v>299</v>
      </c>
      <c r="F148" s="204"/>
      <c r="G148" s="153"/>
      <c r="H148" s="226" t="s">
        <v>299</v>
      </c>
      <c r="I148" s="204"/>
      <c r="J148" s="153"/>
      <c r="K148" s="226" t="s">
        <v>299</v>
      </c>
      <c r="L148" s="204"/>
      <c r="M148" s="153"/>
      <c r="N148" s="226" t="s">
        <v>299</v>
      </c>
      <c r="O148" s="204"/>
      <c r="P148" s="153"/>
      <c r="Q148" s="226" t="s">
        <v>299</v>
      </c>
      <c r="R148" s="204"/>
      <c r="S148" s="153"/>
      <c r="T148" s="205"/>
      <c r="U148" s="205"/>
      <c r="V148" s="226" t="s">
        <v>299</v>
      </c>
      <c r="W148" s="204"/>
      <c r="X148" s="153"/>
      <c r="Y148" s="226" t="s">
        <v>299</v>
      </c>
      <c r="Z148" s="204"/>
      <c r="AA148" s="153"/>
      <c r="AB148" s="226" t="s">
        <v>299</v>
      </c>
      <c r="AC148" s="204"/>
      <c r="AD148" s="153"/>
      <c r="AE148" s="226" t="s">
        <v>299</v>
      </c>
      <c r="AF148" s="204"/>
      <c r="AG148" s="153"/>
      <c r="AH148" s="226" t="s">
        <v>299</v>
      </c>
      <c r="AI148" s="204"/>
      <c r="AJ148" s="153"/>
      <c r="AK148" s="205"/>
      <c r="AL148" s="205"/>
      <c r="AM148" s="226" t="s">
        <v>299</v>
      </c>
      <c r="AN148" s="204"/>
      <c r="AO148" s="153"/>
      <c r="AP148" s="226" t="s">
        <v>299</v>
      </c>
      <c r="AQ148" s="204"/>
      <c r="AR148" s="153"/>
      <c r="AS148" s="226" t="s">
        <v>299</v>
      </c>
      <c r="AT148" s="204"/>
      <c r="AU148" s="153"/>
      <c r="AV148" s="226" t="s">
        <v>299</v>
      </c>
      <c r="AW148" s="204"/>
      <c r="AX148" s="153"/>
      <c r="AY148" s="226" t="s">
        <v>299</v>
      </c>
      <c r="AZ148" s="204"/>
      <c r="BA148" s="153"/>
      <c r="BB148" s="205"/>
      <c r="BC148" s="205"/>
      <c r="BD148" s="226" t="s">
        <v>299</v>
      </c>
      <c r="BE148" s="204"/>
      <c r="BF148" s="153"/>
      <c r="BG148" s="226" t="s">
        <v>299</v>
      </c>
      <c r="BH148" s="204"/>
      <c r="BI148" s="153"/>
      <c r="BJ148" s="226" t="s">
        <v>299</v>
      </c>
      <c r="BK148" s="204"/>
      <c r="BL148" s="153"/>
      <c r="BM148" s="226" t="s">
        <v>299</v>
      </c>
      <c r="BN148" s="204"/>
      <c r="BO148" s="153"/>
      <c r="BP148" s="226" t="s">
        <v>299</v>
      </c>
      <c r="BQ148" s="204"/>
      <c r="BR148" s="153"/>
      <c r="BV148" s="67"/>
      <c r="BX148" s="70"/>
    </row>
    <row r="149" spans="1:76" ht="32.1" customHeight="1">
      <c r="B149" s="157" t="s">
        <v>5</v>
      </c>
      <c r="C149" s="205"/>
      <c r="D149" s="205"/>
      <c r="E149" s="228" t="str">
        <f>IF('6. Kl.'!$B$2='6. Kl.'!$L$1,'5. Kl. Judge Sheet'!E147,'5. Kl. Judge Sheet'!E148)</f>
        <v>bestanden     
 ja                                 nein</v>
      </c>
      <c r="F149" s="206"/>
      <c r="G149" s="153"/>
      <c r="H149" s="228" t="str">
        <f>IF('6. Kl.'!$B$2='6. Kl.'!$L$1,'5. Kl. Judge Sheet'!H147,'5. Kl. Judge Sheet'!H148)</f>
        <v>bestanden     
 ja                                 nein</v>
      </c>
      <c r="I149" s="206"/>
      <c r="J149" s="153"/>
      <c r="K149" s="228" t="str">
        <f>IF('6. Kl.'!$B$2='6. Kl.'!$L$1,'5. Kl. Judge Sheet'!K147,'5. Kl. Judge Sheet'!K148)</f>
        <v>bestanden     
 ja                                 nein</v>
      </c>
      <c r="L149" s="206"/>
      <c r="M149" s="153"/>
      <c r="N149" s="228" t="str">
        <f>IF('6. Kl.'!$B$2='6. Kl.'!$L$1,'5. Kl. Judge Sheet'!N147,'5. Kl. Judge Sheet'!N148)</f>
        <v>bestanden     
 ja                                 nein</v>
      </c>
      <c r="O149" s="206"/>
      <c r="P149" s="153"/>
      <c r="Q149" s="228" t="str">
        <f>IF('6. Kl.'!$B$2='6. Kl.'!$L$1,'5. Kl. Judge Sheet'!Q147,'5. Kl. Judge Sheet'!Q148)</f>
        <v>bestanden     
 ja                                 nein</v>
      </c>
      <c r="R149" s="206"/>
      <c r="S149" s="153"/>
      <c r="T149" s="205"/>
      <c r="U149" s="205"/>
      <c r="V149" s="228" t="str">
        <f>IF('6. Kl.'!$B$2='6. Kl.'!$L$1,'5. Kl. Judge Sheet'!V147,'5. Kl. Judge Sheet'!V148)</f>
        <v>bestanden     
 ja                                 nein</v>
      </c>
      <c r="W149" s="206"/>
      <c r="X149" s="153"/>
      <c r="Y149" s="228" t="str">
        <f>IF('6. Kl.'!$B$2='6. Kl.'!$L$1,'5. Kl. Judge Sheet'!Y147,'5. Kl. Judge Sheet'!Y148)</f>
        <v>bestanden     
 ja                                 nein</v>
      </c>
      <c r="Z149" s="206"/>
      <c r="AA149" s="153"/>
      <c r="AB149" s="228" t="str">
        <f>IF('6. Kl.'!$B$2='6. Kl.'!$L$1,'5. Kl. Judge Sheet'!AB147,'5. Kl. Judge Sheet'!AB148)</f>
        <v>bestanden     
 ja                                 nein</v>
      </c>
      <c r="AC149" s="206"/>
      <c r="AD149" s="153"/>
      <c r="AE149" s="228" t="str">
        <f>IF('6. Kl.'!$B$2='6. Kl.'!$L$1,'5. Kl. Judge Sheet'!AE147,'5. Kl. Judge Sheet'!AE148)</f>
        <v>bestanden     
 ja                                 nein</v>
      </c>
      <c r="AF149" s="206"/>
      <c r="AG149" s="153"/>
      <c r="AH149" s="228" t="str">
        <f>IF('6. Kl.'!$B$2='6. Kl.'!$L$1,'5. Kl. Judge Sheet'!AH147,'5. Kl. Judge Sheet'!AH148)</f>
        <v>bestanden     
 ja                                 nein</v>
      </c>
      <c r="AI149" s="206"/>
      <c r="AJ149" s="153"/>
      <c r="AK149" s="205"/>
      <c r="AL149" s="205"/>
      <c r="AM149" s="228" t="str">
        <f>IF('6. Kl.'!$B$2='6. Kl.'!$L$1,'5. Kl. Judge Sheet'!AM147,'5. Kl. Judge Sheet'!AM148)</f>
        <v>bestanden     
 ja                                 nein</v>
      </c>
      <c r="AN149" s="206"/>
      <c r="AO149" s="153"/>
      <c r="AP149" s="228" t="str">
        <f>IF('6. Kl.'!$B$2='6. Kl.'!$L$1,'5. Kl. Judge Sheet'!AP147,'5. Kl. Judge Sheet'!AP148)</f>
        <v>bestanden     
 ja                                 nein</v>
      </c>
      <c r="AQ149" s="206"/>
      <c r="AR149" s="153"/>
      <c r="AS149" s="228" t="str">
        <f>IF('6. Kl.'!$B$2='6. Kl.'!$L$1,'5. Kl. Judge Sheet'!AS147,'5. Kl. Judge Sheet'!AS148)</f>
        <v>bestanden     
 ja                                 nein</v>
      </c>
      <c r="AT149" s="206"/>
      <c r="AU149" s="153"/>
      <c r="AV149" s="228" t="str">
        <f>IF('6. Kl.'!$B$2='6. Kl.'!$L$1,'5. Kl. Judge Sheet'!AV147,'5. Kl. Judge Sheet'!AV148)</f>
        <v>bestanden     
 ja                                 nein</v>
      </c>
      <c r="AW149" s="206"/>
      <c r="AX149" s="153"/>
      <c r="AY149" s="228" t="str">
        <f>IF('6. Kl.'!$B$2='6. Kl.'!$L$1,'5. Kl. Judge Sheet'!AY147,'5. Kl. Judge Sheet'!AY148)</f>
        <v>bestanden     
 ja                                 nein</v>
      </c>
      <c r="AZ149" s="206"/>
      <c r="BA149" s="153"/>
      <c r="BB149" s="205"/>
      <c r="BC149" s="205"/>
      <c r="BD149" s="228" t="str">
        <f>IF('6. Kl.'!$B$2='6. Kl.'!$L$1,'5. Kl. Judge Sheet'!BD147,'5. Kl. Judge Sheet'!BD148)</f>
        <v>bestanden     
 ja                                 nein</v>
      </c>
      <c r="BE149" s="206"/>
      <c r="BF149" s="153"/>
      <c r="BG149" s="228" t="str">
        <f>IF('6. Kl.'!$B$2='6. Kl.'!$L$1,'5. Kl. Judge Sheet'!BG147,'5. Kl. Judge Sheet'!BG148)</f>
        <v>bestanden     
 ja                                 nein</v>
      </c>
      <c r="BH149" s="206"/>
      <c r="BI149" s="153"/>
      <c r="BJ149" s="228" t="str">
        <f>IF('6. Kl.'!$B$2='6. Kl.'!$L$1,'5. Kl. Judge Sheet'!BJ147,'5. Kl. Judge Sheet'!BJ148)</f>
        <v>bestanden     
 ja                                 nein</v>
      </c>
      <c r="BK149" s="206"/>
      <c r="BL149" s="153"/>
      <c r="BM149" s="228" t="str">
        <f>IF('6. Kl.'!$B$2='6. Kl.'!$L$1,'5. Kl. Judge Sheet'!BM147,'5. Kl. Judge Sheet'!BM148)</f>
        <v>bestanden     
 ja                                 nein</v>
      </c>
      <c r="BN149" s="206"/>
      <c r="BO149" s="153"/>
      <c r="BP149" s="228" t="str">
        <f>IF('6. Kl.'!$B$2='6. Kl.'!$L$1,'5. Kl. Judge Sheet'!BP147,'5. Kl. Judge Sheet'!BP148)</f>
        <v>bestanden     
 ja                                 nein</v>
      </c>
      <c r="BQ149" s="206"/>
      <c r="BR149" s="153"/>
      <c r="BV149" s="67">
        <v>1</v>
      </c>
      <c r="BX149" s="70"/>
    </row>
    <row r="150" spans="1:76">
      <c r="E150" s="227"/>
      <c r="BV150" s="67">
        <v>1</v>
      </c>
      <c r="BX150" s="70"/>
    </row>
    <row r="151" spans="1:76" hidden="1">
      <c r="E151" s="215" t="s">
        <v>287</v>
      </c>
      <c r="F151" s="144" t="s">
        <v>288</v>
      </c>
      <c r="BV151" s="67">
        <v>1</v>
      </c>
      <c r="BX151" s="70"/>
    </row>
    <row r="152" spans="1:76" hidden="1">
      <c r="E152" s="184" t="s">
        <v>118</v>
      </c>
      <c r="F152" s="34" t="s">
        <v>245</v>
      </c>
      <c r="G152" s="34"/>
      <c r="H152" s="34"/>
      <c r="I152" s="34"/>
      <c r="J152" s="34"/>
      <c r="K152" s="34"/>
      <c r="L152" s="34"/>
      <c r="M152" s="34"/>
      <c r="N152" s="34"/>
      <c r="O152" s="34"/>
      <c r="V152" s="184" t="s">
        <v>118</v>
      </c>
      <c r="W152" s="34" t="s">
        <v>119</v>
      </c>
      <c r="X152" s="34"/>
      <c r="Y152" s="34"/>
      <c r="Z152" s="34"/>
      <c r="AA152" s="34"/>
      <c r="AB152" s="34"/>
      <c r="AC152" s="34"/>
      <c r="AD152" s="34"/>
      <c r="AE152" s="34"/>
      <c r="AF152" s="34"/>
      <c r="AM152" s="184" t="s">
        <v>118</v>
      </c>
      <c r="AN152" s="34" t="s">
        <v>119</v>
      </c>
      <c r="AO152" s="34"/>
      <c r="AP152" s="34"/>
      <c r="AQ152" s="34"/>
      <c r="AR152" s="34"/>
      <c r="AS152" s="34"/>
      <c r="AT152" s="34"/>
      <c r="AU152" s="34"/>
      <c r="AV152" s="34"/>
      <c r="AW152" s="34"/>
      <c r="BD152" s="184" t="s">
        <v>118</v>
      </c>
      <c r="BE152" s="34" t="s">
        <v>119</v>
      </c>
      <c r="BF152" s="34"/>
      <c r="BG152" s="34"/>
      <c r="BH152" s="34"/>
      <c r="BI152" s="34"/>
      <c r="BJ152" s="34"/>
      <c r="BK152" s="34"/>
      <c r="BL152" s="34"/>
      <c r="BM152" s="34"/>
      <c r="BN152" s="34"/>
      <c r="BV152" s="67">
        <v>1</v>
      </c>
    </row>
    <row r="153" spans="1:76" ht="30.75" customHeight="1">
      <c r="E153" s="184" t="str">
        <f>IF('6. Kl.'!$B$2='6. Kl.'!$L$1,'5. Kl. Judge Sheet'!E152,'5. Kl. Judge Sheet'!E151)</f>
        <v xml:space="preserve">Benotung: </v>
      </c>
      <c r="F153" s="34" t="str">
        <f>IF('6. Kl.'!$B$2='6. Kl.'!$L$1,'5. Kl. Judge Sheet'!F152,'5. Kl. Judge Sheet'!F151)</f>
        <v>Die Kürtests Interbronze und Bronze werden mit elf GOEs (-5 bis +5) bewertet.</v>
      </c>
      <c r="G153" s="34"/>
      <c r="H153" s="34"/>
      <c r="I153" s="34"/>
      <c r="J153" s="34"/>
      <c r="K153" s="34"/>
      <c r="L153" s="34"/>
      <c r="M153" s="34"/>
      <c r="N153" s="34"/>
      <c r="O153" s="34"/>
      <c r="V153" s="18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M153" s="18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BD153" s="18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V153" s="67">
        <v>1</v>
      </c>
    </row>
    <row r="154" spans="1:76">
      <c r="F154" s="34" t="s">
        <v>120</v>
      </c>
      <c r="G154" s="34"/>
      <c r="H154" s="34"/>
      <c r="I154" s="34"/>
      <c r="J154" s="34"/>
      <c r="K154" s="34"/>
      <c r="L154" s="34"/>
      <c r="M154" s="34"/>
      <c r="N154" s="34"/>
      <c r="W154" s="400" t="s">
        <v>120</v>
      </c>
      <c r="X154" s="400"/>
      <c r="Y154" s="400"/>
      <c r="Z154" s="400"/>
      <c r="AA154" s="400"/>
      <c r="AB154" s="400"/>
      <c r="AC154" s="400"/>
      <c r="AD154" s="400"/>
      <c r="AE154" s="400"/>
      <c r="AN154" s="400" t="s">
        <v>120</v>
      </c>
      <c r="AO154" s="400"/>
      <c r="AP154" s="400"/>
      <c r="AQ154" s="400"/>
      <c r="AR154" s="400"/>
      <c r="AS154" s="400"/>
      <c r="AT154" s="400"/>
      <c r="AU154" s="400"/>
      <c r="AV154" s="400"/>
      <c r="BE154" s="400" t="s">
        <v>120</v>
      </c>
      <c r="BF154" s="400"/>
      <c r="BG154" s="400"/>
      <c r="BH154" s="400"/>
      <c r="BI154" s="400"/>
      <c r="BJ154" s="400"/>
      <c r="BK154" s="400"/>
      <c r="BL154" s="400"/>
      <c r="BM154" s="400"/>
      <c r="BV154" s="67">
        <v>1</v>
      </c>
    </row>
    <row r="155" spans="1:76">
      <c r="F155" s="34" t="s">
        <v>289</v>
      </c>
      <c r="G155" s="34"/>
      <c r="H155" s="34"/>
      <c r="I155" s="34"/>
      <c r="J155" s="34"/>
      <c r="K155" s="34"/>
      <c r="L155" s="34"/>
      <c r="M155" s="34"/>
      <c r="N155" s="34"/>
      <c r="W155" s="400"/>
      <c r="X155" s="400"/>
      <c r="Y155" s="400"/>
      <c r="Z155" s="400"/>
      <c r="AA155" s="400"/>
      <c r="AB155" s="400"/>
      <c r="AC155" s="400"/>
      <c r="AD155" s="400"/>
      <c r="AE155" s="400"/>
      <c r="AN155" s="400"/>
      <c r="AO155" s="400"/>
      <c r="AP155" s="400"/>
      <c r="AQ155" s="400"/>
      <c r="AR155" s="400"/>
      <c r="AS155" s="400"/>
      <c r="AT155" s="400"/>
      <c r="AU155" s="400"/>
      <c r="AV155" s="400"/>
      <c r="BE155" s="400"/>
      <c r="BF155" s="400"/>
      <c r="BG155" s="400"/>
      <c r="BH155" s="400"/>
      <c r="BI155" s="400"/>
      <c r="BJ155" s="400"/>
      <c r="BK155" s="400"/>
      <c r="BL155" s="400"/>
      <c r="BM155" s="400"/>
    </row>
    <row r="156" spans="1:76" ht="33.75" customHeight="1">
      <c r="F156" s="34" t="str">
        <f>IF('6. Kl.'!$B$2='6. Kl.'!$L$1,'5. Kl. Judge Sheet'!F154,'5. Kl. Judge Sheet'!F155)</f>
        <v>1 Mal ein Dritter Versuch. Jede Ausführung ist zu bewerten. Nur die beste Wertung zählt, sie ist nach rechts zu schreiben.</v>
      </c>
    </row>
    <row r="157" spans="1:76">
      <c r="F157" s="420" t="s">
        <v>121</v>
      </c>
      <c r="G157" s="420"/>
      <c r="H157" s="420"/>
      <c r="I157" s="420"/>
      <c r="J157" s="420"/>
      <c r="K157" s="420"/>
      <c r="L157" s="420"/>
      <c r="M157" s="420"/>
      <c r="N157" s="420"/>
      <c r="W157" s="420" t="s">
        <v>121</v>
      </c>
      <c r="X157" s="420"/>
      <c r="Y157" s="420"/>
      <c r="Z157" s="420"/>
      <c r="AA157" s="420"/>
      <c r="AB157" s="420"/>
      <c r="AC157" s="420"/>
      <c r="AD157" s="420"/>
      <c r="AE157" s="420"/>
      <c r="AN157" s="420" t="s">
        <v>121</v>
      </c>
      <c r="AO157" s="420"/>
      <c r="AP157" s="420"/>
      <c r="AQ157" s="420"/>
      <c r="AR157" s="420"/>
      <c r="AS157" s="420"/>
      <c r="AT157" s="420"/>
      <c r="AU157" s="420"/>
      <c r="AV157" s="420"/>
      <c r="BE157" s="420" t="s">
        <v>121</v>
      </c>
      <c r="BF157" s="420"/>
      <c r="BG157" s="420"/>
      <c r="BH157" s="420"/>
      <c r="BI157" s="420"/>
      <c r="BJ157" s="420"/>
      <c r="BK157" s="420"/>
      <c r="BL157" s="420"/>
      <c r="BM157" s="420"/>
    </row>
    <row r="158" spans="1:76">
      <c r="B158" s="414" t="str">
        <f>Lizenzvermerk</f>
        <v>EVALOnIce mini Version 3.03
12.07.2026</v>
      </c>
      <c r="C158" s="415"/>
      <c r="D158" s="415"/>
      <c r="F158" s="420"/>
      <c r="G158" s="420"/>
      <c r="H158" s="420"/>
      <c r="I158" s="420"/>
      <c r="J158" s="420"/>
      <c r="K158" s="420"/>
      <c r="L158" s="420"/>
      <c r="M158" s="420"/>
      <c r="N158" s="420"/>
      <c r="W158" s="420"/>
      <c r="X158" s="420"/>
      <c r="Y158" s="420"/>
      <c r="Z158" s="420"/>
      <c r="AA158" s="420"/>
      <c r="AB158" s="420"/>
      <c r="AC158" s="420"/>
      <c r="AD158" s="420"/>
      <c r="AE158" s="420"/>
      <c r="AN158" s="420"/>
      <c r="AO158" s="420"/>
      <c r="AP158" s="420"/>
      <c r="AQ158" s="420"/>
      <c r="AR158" s="420"/>
      <c r="AS158" s="420"/>
      <c r="AT158" s="420"/>
      <c r="AU158" s="420"/>
      <c r="AV158" s="420"/>
      <c r="BE158" s="420"/>
      <c r="BF158" s="420"/>
      <c r="BG158" s="420"/>
      <c r="BH158" s="420"/>
      <c r="BI158" s="420"/>
      <c r="BJ158" s="420"/>
      <c r="BK158" s="420"/>
      <c r="BL158" s="420"/>
      <c r="BM158" s="420"/>
    </row>
    <row r="159" spans="1:76">
      <c r="J159" s="424" t="str">
        <f>IF('6. Kl.'!$B15="","",'6. Kl.'!$B15)</f>
        <v/>
      </c>
      <c r="K159" s="425"/>
      <c r="L159" s="425"/>
      <c r="AA159" s="144" t="str">
        <f>J159</f>
        <v/>
      </c>
      <c r="AR159" s="144" t="str">
        <f>AA159</f>
        <v/>
      </c>
      <c r="BI159" s="144" t="str">
        <f>AA159</f>
        <v/>
      </c>
    </row>
  </sheetData>
  <sheetProtection algorithmName="SHA-512" hashValue="oiDSglDE6aYqvSXE/Plc0K+UXMJ7h7mzIoKCjp/Is4elELuNGgWOfs9HZzEbxmqHIoBAJd4UQ1sNSm3OH8obdA==" saltValue="1ZJynMdgXLxpFxnIlz+u7A==" spinCount="100000" sheet="1" selectLockedCells="1"/>
  <dataConsolidate/>
  <mergeCells count="126">
    <mergeCell ref="B158:D158"/>
    <mergeCell ref="J159:L159"/>
    <mergeCell ref="BP145:BP146"/>
    <mergeCell ref="W154:AE155"/>
    <mergeCell ref="AN154:AV155"/>
    <mergeCell ref="BE154:BM155"/>
    <mergeCell ref="F157:N158"/>
    <mergeCell ref="W157:AE158"/>
    <mergeCell ref="AN157:AV158"/>
    <mergeCell ref="BE157:BM158"/>
    <mergeCell ref="AV145:AV146"/>
    <mergeCell ref="AY145:AY146"/>
    <mergeCell ref="BD145:BD146"/>
    <mergeCell ref="BG145:BG146"/>
    <mergeCell ref="BJ145:BJ146"/>
    <mergeCell ref="BM145:BM146"/>
    <mergeCell ref="AB145:AB146"/>
    <mergeCell ref="AE145:AE146"/>
    <mergeCell ref="AH145:AH146"/>
    <mergeCell ref="AM145:AM146"/>
    <mergeCell ref="AP145:AP146"/>
    <mergeCell ref="AS145:AS146"/>
    <mergeCell ref="AK139:AK140"/>
    <mergeCell ref="BB139:BB140"/>
    <mergeCell ref="B140:B141"/>
    <mergeCell ref="E145:E146"/>
    <mergeCell ref="H145:H146"/>
    <mergeCell ref="K145:K146"/>
    <mergeCell ref="N145:N146"/>
    <mergeCell ref="Q145:Q146"/>
    <mergeCell ref="V145:V146"/>
    <mergeCell ref="Y145:Y146"/>
    <mergeCell ref="B122:B123"/>
    <mergeCell ref="B128:B129"/>
    <mergeCell ref="B134:B135"/>
    <mergeCell ref="B137:B138"/>
    <mergeCell ref="C139:C140"/>
    <mergeCell ref="T139:T140"/>
    <mergeCell ref="B105:D105"/>
    <mergeCell ref="J106:L106"/>
    <mergeCell ref="C111:D111"/>
    <mergeCell ref="T111:U111"/>
    <mergeCell ref="AK111:AL111"/>
    <mergeCell ref="BB111:BC111"/>
    <mergeCell ref="BP92:BP93"/>
    <mergeCell ref="W101:AE102"/>
    <mergeCell ref="AN101:AV102"/>
    <mergeCell ref="BE101:BM102"/>
    <mergeCell ref="F104:N105"/>
    <mergeCell ref="W104:AE105"/>
    <mergeCell ref="AN104:AV105"/>
    <mergeCell ref="BE104:BM105"/>
    <mergeCell ref="AV92:AV93"/>
    <mergeCell ref="AY92:AY93"/>
    <mergeCell ref="BD92:BD93"/>
    <mergeCell ref="BG92:BG93"/>
    <mergeCell ref="BJ92:BJ93"/>
    <mergeCell ref="BM92:BM93"/>
    <mergeCell ref="AB92:AB93"/>
    <mergeCell ref="AE92:AE93"/>
    <mergeCell ref="AH92:AH93"/>
    <mergeCell ref="AM92:AM93"/>
    <mergeCell ref="AP92:AP93"/>
    <mergeCell ref="AS92:AS93"/>
    <mergeCell ref="AK86:AK87"/>
    <mergeCell ref="BB86:BB87"/>
    <mergeCell ref="B87:B88"/>
    <mergeCell ref="E92:E93"/>
    <mergeCell ref="H92:H93"/>
    <mergeCell ref="K92:K93"/>
    <mergeCell ref="N92:N93"/>
    <mergeCell ref="Q92:Q93"/>
    <mergeCell ref="V92:V93"/>
    <mergeCell ref="Y92:Y93"/>
    <mergeCell ref="B69:B70"/>
    <mergeCell ref="B75:B76"/>
    <mergeCell ref="B81:B82"/>
    <mergeCell ref="B84:B85"/>
    <mergeCell ref="C86:C87"/>
    <mergeCell ref="T86:T87"/>
    <mergeCell ref="B52:D52"/>
    <mergeCell ref="J53:L53"/>
    <mergeCell ref="C58:D58"/>
    <mergeCell ref="T58:U58"/>
    <mergeCell ref="AK58:AL58"/>
    <mergeCell ref="BB58:BC58"/>
    <mergeCell ref="BM39:BM40"/>
    <mergeCell ref="BP39:BP40"/>
    <mergeCell ref="W48:AE49"/>
    <mergeCell ref="AN48:AV49"/>
    <mergeCell ref="BE48:BM49"/>
    <mergeCell ref="F51:N52"/>
    <mergeCell ref="W51:AE52"/>
    <mergeCell ref="AN51:AV52"/>
    <mergeCell ref="BE51:BM52"/>
    <mergeCell ref="AS39:AS40"/>
    <mergeCell ref="AV39:AV40"/>
    <mergeCell ref="AY39:AY40"/>
    <mergeCell ref="BD39:BD40"/>
    <mergeCell ref="BG39:BG40"/>
    <mergeCell ref="BJ39:BJ40"/>
    <mergeCell ref="Y39:Y40"/>
    <mergeCell ref="AB39:AB40"/>
    <mergeCell ref="AE39:AE40"/>
    <mergeCell ref="AH39:AH40"/>
    <mergeCell ref="AM39:AM40"/>
    <mergeCell ref="AP39:AP40"/>
    <mergeCell ref="E39:E40"/>
    <mergeCell ref="H39:H40"/>
    <mergeCell ref="K39:K40"/>
    <mergeCell ref="N39:N40"/>
    <mergeCell ref="Q39:Q40"/>
    <mergeCell ref="V39:V40"/>
    <mergeCell ref="B28:B29"/>
    <mergeCell ref="B31:B32"/>
    <mergeCell ref="C33:C34"/>
    <mergeCell ref="T33:T34"/>
    <mergeCell ref="AK33:AK34"/>
    <mergeCell ref="BB33:BB34"/>
    <mergeCell ref="B34:B35"/>
    <mergeCell ref="C5:D5"/>
    <mergeCell ref="T5:U5"/>
    <mergeCell ref="AK5:AL5"/>
    <mergeCell ref="BB5:BC5"/>
    <mergeCell ref="B16:B17"/>
    <mergeCell ref="B22:B23"/>
  </mergeCells>
  <conditionalFormatting sqref="G33">
    <cfRule type="expression" dxfId="26" priority="20">
      <formula>$C$6=5</formula>
    </cfRule>
  </conditionalFormatting>
  <conditionalFormatting sqref="J33">
    <cfRule type="expression" dxfId="25" priority="19">
      <formula>$C$6=5</formula>
    </cfRule>
  </conditionalFormatting>
  <conditionalFormatting sqref="M33">
    <cfRule type="expression" dxfId="24" priority="18">
      <formula>$C$6=5</formula>
    </cfRule>
  </conditionalFormatting>
  <conditionalFormatting sqref="P33">
    <cfRule type="expression" dxfId="23" priority="17">
      <formula>$C$6=5</formula>
    </cfRule>
  </conditionalFormatting>
  <conditionalFormatting sqref="S33">
    <cfRule type="expression" dxfId="22" priority="16">
      <formula>$C$6=5</formula>
    </cfRule>
  </conditionalFormatting>
  <conditionalFormatting sqref="X33">
    <cfRule type="expression" dxfId="21" priority="15">
      <formula>$C$6=5</formula>
    </cfRule>
  </conditionalFormatting>
  <conditionalFormatting sqref="AA33">
    <cfRule type="expression" dxfId="20" priority="14">
      <formula>$C$6=5</formula>
    </cfRule>
  </conditionalFormatting>
  <conditionalFormatting sqref="AD33">
    <cfRule type="expression" dxfId="19" priority="13">
      <formula>$C$6=5</formula>
    </cfRule>
  </conditionalFormatting>
  <conditionalFormatting sqref="AG33">
    <cfRule type="expression" dxfId="18" priority="12">
      <formula>$C$6=5</formula>
    </cfRule>
  </conditionalFormatting>
  <conditionalFormatting sqref="AJ33">
    <cfRule type="expression" dxfId="17" priority="11">
      <formula>$C$6=5</formula>
    </cfRule>
  </conditionalFormatting>
  <conditionalFormatting sqref="AO33">
    <cfRule type="expression" dxfId="16" priority="10">
      <formula>$C$6=5</formula>
    </cfRule>
  </conditionalFormatting>
  <conditionalFormatting sqref="AR33">
    <cfRule type="expression" dxfId="15" priority="9">
      <formula>$C$6=5</formula>
    </cfRule>
  </conditionalFormatting>
  <conditionalFormatting sqref="AU33">
    <cfRule type="expression" dxfId="14" priority="8">
      <formula>$C$6=5</formula>
    </cfRule>
  </conditionalFormatting>
  <conditionalFormatting sqref="AX33">
    <cfRule type="expression" dxfId="13" priority="7">
      <formula>$C$6=5</formula>
    </cfRule>
  </conditionalFormatting>
  <conditionalFormatting sqref="BA33">
    <cfRule type="expression" dxfId="12" priority="6">
      <formula>$C$6=5</formula>
    </cfRule>
  </conditionalFormatting>
  <conditionalFormatting sqref="BF33">
    <cfRule type="expression" dxfId="11" priority="5">
      <formula>$C$6=5</formula>
    </cfRule>
  </conditionalFormatting>
  <conditionalFormatting sqref="BI33">
    <cfRule type="expression" dxfId="10" priority="4">
      <formula>$C$6=5</formula>
    </cfRule>
  </conditionalFormatting>
  <conditionalFormatting sqref="BL33">
    <cfRule type="expression" dxfId="9" priority="3">
      <formula>$C$6=5</formula>
    </cfRule>
  </conditionalFormatting>
  <conditionalFormatting sqref="BO33">
    <cfRule type="expression" dxfId="8" priority="2">
      <formula>$C$6=5</formula>
    </cfRule>
  </conditionalFormatting>
  <conditionalFormatting sqref="BR33">
    <cfRule type="expression" dxfId="7" priority="1">
      <formula>$C$6=5</formula>
    </cfRule>
  </conditionalFormatting>
  <conditionalFormatting sqref="BS12:BS35">
    <cfRule type="expression" dxfId="6" priority="25" stopIfTrue="1">
      <formula>LEN(#REF!)&gt;2</formula>
    </cfRule>
  </conditionalFormatting>
  <conditionalFormatting sqref="BS65:BS88">
    <cfRule type="expression" dxfId="5" priority="22" stopIfTrue="1">
      <formula>LEN(#REF!)&gt;2</formula>
    </cfRule>
  </conditionalFormatting>
  <conditionalFormatting sqref="BS118:BS141">
    <cfRule type="expression" dxfId="4" priority="21" stopIfTrue="1">
      <formula>LEN(#REF!)&gt;2</formula>
    </cfRule>
  </conditionalFormatting>
  <pageMargins left="0.31496062992125984" right="0.31496062992125984" top="0.39370078740157483" bottom="0.27559055118110237" header="0.19685039370078741" footer="0.15748031496062992"/>
  <pageSetup paperSize="9" scale="45" fitToWidth="4" orientation="landscape" horizontalDpi="300" verticalDpi="300" r:id="rId1"/>
  <headerFooter alignWithMargins="0">
    <oddFooter>&amp;LDruckdatum: &amp;D&amp;C&amp;F / &amp;A&amp;RSeite &amp;P/&amp;N</oddFooter>
  </headerFooter>
  <rowBreaks count="2" manualBreakCount="2">
    <brk id="53" max="16383" man="1"/>
    <brk id="106" max="16383" man="1"/>
  </rowBreaks>
  <colBreaks count="3" manualBreakCount="3">
    <brk id="19" max="1048575" man="1"/>
    <brk id="36" max="1048575" man="1"/>
    <brk id="5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008">
    <tabColor indexed="42"/>
    <outlinePr summaryBelow="0" summaryRight="0"/>
  </sheetPr>
  <dimension ref="A1:AJ52"/>
  <sheetViews>
    <sheetView showGridLines="0" showOutlineSymbols="0" zoomScale="75" zoomScaleNormal="75" workbookViewId="0">
      <selection activeCell="AA2" sqref="AA2"/>
    </sheetView>
  </sheetViews>
  <sheetFormatPr baseColWidth="10" defaultColWidth="11.42578125" defaultRowHeight="15" outlineLevelCol="1"/>
  <cols>
    <col min="1" max="1" width="5.7109375" style="33" customWidth="1"/>
    <col min="2" max="2" width="6.42578125" style="33" hidden="1" customWidth="1"/>
    <col min="3" max="3" width="29.7109375" style="33" customWidth="1"/>
    <col min="4" max="4" width="5.7109375" style="33" customWidth="1"/>
    <col min="5" max="5" width="15.7109375" style="33" customWidth="1"/>
    <col min="6" max="6" width="10.7109375" style="33" customWidth="1"/>
    <col min="7" max="12" width="5.7109375" style="33" customWidth="1"/>
    <col min="13" max="15" width="10.7109375" style="33" customWidth="1"/>
    <col min="16" max="16" width="2" style="33" customWidth="1" collapsed="1"/>
    <col min="17" max="17" width="14.85546875" style="49" hidden="1" customWidth="1" outlineLevel="1"/>
    <col min="18" max="18" width="3.5703125" style="33" hidden="1" customWidth="1" outlineLevel="1"/>
    <col min="19" max="19" width="11.42578125" style="33" hidden="1" customWidth="1" outlineLevel="1"/>
    <col min="20" max="20" width="5.7109375" style="33" hidden="1" customWidth="1" outlineLevel="1"/>
    <col min="21" max="21" width="13.42578125" style="33" hidden="1" customWidth="1" outlineLevel="1"/>
    <col min="22" max="22" width="28.140625" style="33" hidden="1" customWidth="1" outlineLevel="1"/>
    <col min="23" max="23" width="2.140625" style="33" hidden="1" customWidth="1"/>
    <col min="24" max="25" width="2.42578125" style="33" customWidth="1"/>
    <col min="26" max="26" width="9.7109375" style="33" bestFit="1" customWidth="1"/>
    <col min="27" max="27" width="38.7109375" style="33" customWidth="1"/>
    <col min="28" max="28" width="14.42578125" style="33" customWidth="1"/>
    <col min="29" max="29" width="16.140625" style="33" customWidth="1" collapsed="1"/>
    <col min="30" max="30" width="16.140625" style="90" hidden="1" customWidth="1" outlineLevel="1"/>
    <col min="31" max="32" width="16.140625" style="33" hidden="1" customWidth="1" outlineLevel="1"/>
    <col min="33" max="34" width="16.140625" style="33" hidden="1" customWidth="1"/>
    <col min="35" max="38" width="0" style="33" hidden="1" customWidth="1"/>
    <col min="39" max="16384" width="11.42578125" style="33"/>
  </cols>
  <sheetData>
    <row r="1" spans="1:36" ht="33.75" customHeight="1">
      <c r="A1" s="32"/>
      <c r="B1" s="32"/>
      <c r="C1" s="32"/>
      <c r="D1" s="32"/>
      <c r="E1" s="32"/>
      <c r="F1" s="54"/>
      <c r="G1" s="54"/>
      <c r="H1" s="54"/>
      <c r="I1" s="54"/>
      <c r="J1" s="54"/>
      <c r="K1" s="54"/>
      <c r="L1" s="54"/>
      <c r="M1" s="54"/>
      <c r="N1" s="54"/>
      <c r="O1" s="32"/>
      <c r="P1" s="32"/>
      <c r="Q1" s="7"/>
      <c r="R1" s="7"/>
      <c r="S1" s="35"/>
      <c r="T1" s="35"/>
      <c r="W1" s="7"/>
      <c r="X1" s="7"/>
      <c r="Z1" s="182" t="str">
        <f>Berater</f>
        <v>Sprache</v>
      </c>
      <c r="AA1" s="55" t="s">
        <v>151</v>
      </c>
      <c r="AB1" s="32"/>
      <c r="AD1" s="91" t="s">
        <v>59</v>
      </c>
      <c r="AE1" s="91" t="s">
        <v>152</v>
      </c>
      <c r="AF1" s="91" t="s">
        <v>210</v>
      </c>
    </row>
    <row r="2" spans="1:36" ht="20.100000000000001" customHeight="1">
      <c r="A2" s="32"/>
      <c r="C2" s="441"/>
      <c r="D2" s="441"/>
      <c r="E2" s="441"/>
      <c r="F2" s="441"/>
      <c r="G2" s="441"/>
      <c r="J2" s="20"/>
      <c r="L2" s="35"/>
      <c r="M2" s="35"/>
      <c r="N2" s="39"/>
      <c r="P2" s="32"/>
      <c r="Q2" s="7"/>
      <c r="R2" s="7"/>
      <c r="S2" s="35"/>
      <c r="T2" s="35"/>
      <c r="U2" s="52">
        <f>IF($AA$1=$AF$1,3,IF($AA$1=$AE$1,2,IF($AA$1=$AD$1,1,1)))</f>
        <v>1</v>
      </c>
      <c r="V2" s="33" t="s">
        <v>61</v>
      </c>
      <c r="W2" s="7"/>
      <c r="X2" s="7"/>
      <c r="Z2" s="32" t="s">
        <v>359</v>
      </c>
      <c r="AA2" s="294" t="s">
        <v>354</v>
      </c>
      <c r="AB2" s="32"/>
      <c r="AD2" s="33"/>
    </row>
    <row r="3" spans="1:36" ht="0.75" hidden="1" customHeight="1">
      <c r="A3" s="32"/>
      <c r="C3" s="48"/>
      <c r="I3" s="58"/>
      <c r="J3" s="58"/>
      <c r="K3" s="58"/>
      <c r="L3" s="58"/>
      <c r="M3" s="58"/>
      <c r="N3" s="58"/>
      <c r="P3" s="32"/>
      <c r="Q3" s="7"/>
      <c r="R3" s="7"/>
      <c r="S3" s="35"/>
      <c r="T3" s="35"/>
      <c r="W3" s="7"/>
      <c r="X3" s="7"/>
      <c r="AE3" s="90"/>
      <c r="AF3" s="90"/>
    </row>
    <row r="4" spans="1:36" ht="20.100000000000001" customHeight="1">
      <c r="A4" s="32"/>
      <c r="P4" s="32"/>
      <c r="Q4" s="32"/>
      <c r="R4" s="32"/>
      <c r="W4" s="32"/>
      <c r="X4" s="32"/>
      <c r="Z4" s="32"/>
      <c r="AA4" s="32"/>
      <c r="AB4" s="32"/>
      <c r="AE4" s="90"/>
      <c r="AF4" s="90"/>
      <c r="AI4" s="33" t="s">
        <v>2</v>
      </c>
      <c r="AJ4" s="33" t="s">
        <v>219</v>
      </c>
    </row>
    <row r="5" spans="1:36" ht="20.100000000000001" customHeight="1">
      <c r="A5" s="32"/>
      <c r="P5" s="32"/>
      <c r="Q5" s="51" t="s">
        <v>4</v>
      </c>
      <c r="R5" s="32"/>
      <c r="U5" s="73" t="str">
        <f ca="1">OFFSET('6. Kl.'!$B$22,$U$8,0)</f>
        <v xml:space="preserve"> </v>
      </c>
      <c r="W5" s="32"/>
      <c r="X5" s="32"/>
      <c r="AD5" s="92" t="s">
        <v>87</v>
      </c>
      <c r="AE5" s="96" t="s">
        <v>77</v>
      </c>
      <c r="AF5" s="96" t="s">
        <v>85</v>
      </c>
      <c r="AH5" s="33">
        <v>1</v>
      </c>
      <c r="AI5" s="33" t="str">
        <f ca="1">IF($AA$2=Daten!$J$1,'Rapport 6. Kl'!D46,'Rapport 5. Kl'!D46)</f>
        <v xml:space="preserve"> </v>
      </c>
      <c r="AJ5" s="33" t="str">
        <f ca="1">IF($AA$2=Daten!$J$1,'Rapport 6. Kl'!G46,'Rapport 5. Kl'!G46)</f>
        <v/>
      </c>
    </row>
    <row r="6" spans="1:36" ht="20.100000000000001" customHeight="1">
      <c r="A6" s="32"/>
      <c r="P6" s="32"/>
      <c r="Q6" s="53">
        <v>1</v>
      </c>
      <c r="R6" s="32"/>
      <c r="W6" s="32"/>
      <c r="X6" s="32"/>
      <c r="AE6" s="90"/>
      <c r="AF6" s="90"/>
      <c r="AH6" s="33">
        <v>2</v>
      </c>
      <c r="AI6" s="33" t="str">
        <f ca="1">IF($AA$2=Daten!$J$1,'Rapport 6. Kl'!D47,'Rapport 5. Kl'!D47)</f>
        <v xml:space="preserve"> </v>
      </c>
      <c r="AJ6" s="33" t="str">
        <f ca="1">IF($AA$2=Daten!$J$1,'Rapport 6. Kl'!G47,'Rapport 5. Kl'!G47)</f>
        <v/>
      </c>
    </row>
    <row r="7" spans="1:36" ht="20.100000000000001" customHeight="1">
      <c r="A7" s="32"/>
      <c r="P7" s="32"/>
      <c r="Q7" s="53">
        <v>1</v>
      </c>
      <c r="R7" s="32"/>
      <c r="W7" s="32"/>
      <c r="X7" s="32"/>
      <c r="AE7" s="90"/>
      <c r="AF7" s="90"/>
      <c r="AH7" s="33">
        <v>3</v>
      </c>
      <c r="AI7" s="33" t="str">
        <f ca="1">IF($AA$2=Daten!$J$1,'Rapport 6. Kl'!D48,'Rapport 5. Kl'!D48)</f>
        <v xml:space="preserve"> </v>
      </c>
      <c r="AJ7" s="33" t="str">
        <f ca="1">IF($AA$2=Daten!$J$1,'Rapport 6. Kl'!G48,'Rapport 5. Kl'!G48)</f>
        <v/>
      </c>
    </row>
    <row r="8" spans="1:36" ht="20.100000000000001" customHeight="1">
      <c r="A8" s="32"/>
      <c r="P8" s="32"/>
      <c r="Q8" s="53">
        <v>1</v>
      </c>
      <c r="R8" s="32"/>
      <c r="U8" s="55">
        <v>1</v>
      </c>
      <c r="V8" s="33" t="s">
        <v>40</v>
      </c>
      <c r="W8" s="32"/>
      <c r="X8" s="32"/>
      <c r="AD8" s="93" t="s">
        <v>65</v>
      </c>
      <c r="AE8" s="97" t="s">
        <v>78</v>
      </c>
      <c r="AF8" s="97" t="s">
        <v>84</v>
      </c>
      <c r="AH8" s="33">
        <v>4</v>
      </c>
      <c r="AI8" s="33" t="str">
        <f ca="1">IF($AA$2=Daten!$J$1,'Rapport 6. Kl'!D49,'Rapport 5. Kl'!D49)</f>
        <v xml:space="preserve"> </v>
      </c>
      <c r="AJ8" s="33" t="str">
        <f ca="1">IF($AA$2=Daten!$J$1,'Rapport 6. Kl'!G49,'Rapport 5. Kl'!G49)</f>
        <v/>
      </c>
    </row>
    <row r="9" spans="1:36" ht="20.100000000000001" customHeight="1">
      <c r="A9" s="32"/>
      <c r="P9" s="32"/>
      <c r="Q9" s="53">
        <v>1</v>
      </c>
      <c r="R9" s="32"/>
      <c r="U9" s="61" t="e">
        <f ca="1">IF( OFFSET('6. Kl.'!#REF!,$U$8+9,0)=0, "", "'" &amp; OFFSET('6. Kl.'!#REF!,$U$8+9,0) &amp; "'!")</f>
        <v>#REF!</v>
      </c>
      <c r="V9" s="33" t="s">
        <v>52</v>
      </c>
      <c r="W9" s="32"/>
      <c r="X9" s="32"/>
      <c r="AD9" s="100" t="s">
        <v>63</v>
      </c>
      <c r="AE9" s="101" t="s">
        <v>73</v>
      </c>
      <c r="AF9" s="101" t="s">
        <v>83</v>
      </c>
      <c r="AH9" s="33">
        <v>5</v>
      </c>
      <c r="AI9" s="33" t="str">
        <f ca="1">IF($AA$2=Daten!$J$1,'Rapport 6. Kl'!D50,'Rapport 5. Kl'!D50)</f>
        <v xml:space="preserve"> </v>
      </c>
      <c r="AJ9" s="33" t="str">
        <f ca="1">IF($AA$2=Daten!$J$1,'Rapport 6. Kl'!G50,'Rapport 5. Kl'!G50)</f>
        <v/>
      </c>
    </row>
    <row r="10" spans="1:36" ht="20.100000000000001" customHeight="1">
      <c r="A10" s="32"/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32"/>
      <c r="Q10" s="53">
        <v>1</v>
      </c>
      <c r="R10" s="32"/>
      <c r="U10" s="52" t="e">
        <f ca="1">INDIRECT( $U$9 &amp; "$Y$46" )</f>
        <v>#REF!</v>
      </c>
      <c r="V10" s="33" t="e">
        <f ca="1">INDIRECT( $U$9 &amp; "$z$46" )</f>
        <v>#REF!</v>
      </c>
      <c r="W10" s="32"/>
      <c r="X10" s="32"/>
      <c r="AD10" s="100" t="s">
        <v>66</v>
      </c>
      <c r="AE10" s="101" t="s">
        <v>74</v>
      </c>
      <c r="AF10" s="101" t="s">
        <v>82</v>
      </c>
      <c r="AH10" s="33">
        <v>6</v>
      </c>
      <c r="AI10" s="33" t="str">
        <f ca="1">IF($AA$2=Daten!$J$1,'Rapport 6. Kl'!D51,'Rapport 5. Kl'!D51)</f>
        <v xml:space="preserve"> </v>
      </c>
      <c r="AJ10" s="33" t="str">
        <f ca="1">IF($AA$2=Daten!$J$1,'Rapport 6. Kl'!G51,'Rapport 5. Kl'!G51)</f>
        <v/>
      </c>
    </row>
    <row r="11" spans="1:36" ht="20.100000000000001" customHeight="1">
      <c r="A11" s="32"/>
      <c r="P11" s="32"/>
      <c r="Q11" s="53">
        <v>1</v>
      </c>
      <c r="R11" s="32"/>
      <c r="U11" s="52" t="e">
        <f ca="1">INDIRECT( $U$9 &amp; "$Y$47" )</f>
        <v>#REF!</v>
      </c>
      <c r="V11" s="33" t="e">
        <f ca="1">INDIRECT( $U$9 &amp; "$z$47" )</f>
        <v>#REF!</v>
      </c>
      <c r="W11" s="32"/>
      <c r="X11" s="32"/>
      <c r="AD11" s="100" t="s">
        <v>67</v>
      </c>
      <c r="AE11" s="101" t="s">
        <v>314</v>
      </c>
      <c r="AF11" s="101" t="s">
        <v>94</v>
      </c>
      <c r="AH11" s="33">
        <v>7</v>
      </c>
      <c r="AI11" s="33" t="str">
        <f ca="1">IF($AA$2=Daten!$J$1,'Rapport 6. Kl'!D52,'Rapport 5. Kl'!D52)</f>
        <v xml:space="preserve"> </v>
      </c>
      <c r="AJ11" s="33" t="str">
        <f ca="1">IF($AA$2=Daten!$J$1,'Rapport 6. Kl'!G52,'Rapport 5. Kl'!G52)</f>
        <v/>
      </c>
    </row>
    <row r="12" spans="1:36" ht="20.100000000000001" customHeight="1">
      <c r="A12" s="32"/>
      <c r="P12" s="32"/>
      <c r="Q12" s="53">
        <v>1</v>
      </c>
      <c r="R12" s="32"/>
      <c r="U12" s="52" t="e">
        <f ca="1">INDIRECT( $U$9 &amp; "$Y$48" )</f>
        <v>#REF!</v>
      </c>
      <c r="V12" s="33" t="e">
        <f ca="1">INDIRECT( $U$9 &amp; "$z$48" )</f>
        <v>#REF!</v>
      </c>
      <c r="W12" s="32"/>
      <c r="X12" s="32"/>
      <c r="AD12" s="95" t="s">
        <v>68</v>
      </c>
      <c r="AE12" s="99" t="s">
        <v>92</v>
      </c>
      <c r="AF12" s="99" t="s">
        <v>95</v>
      </c>
      <c r="AH12" s="33">
        <v>8</v>
      </c>
      <c r="AI12" s="33" t="str">
        <f ca="1">IF($AA$2=Daten!$J$1,'Rapport 6. Kl'!D53,'Rapport 5. Kl'!D53)</f>
        <v xml:space="preserve"> </v>
      </c>
      <c r="AJ12" s="33" t="str">
        <f ca="1">IF($AA$2=Daten!$J$1,'Rapport 6. Kl'!G53,'Rapport 5. Kl'!G53)</f>
        <v/>
      </c>
    </row>
    <row r="13" spans="1:36" ht="20.100000000000001" customHeight="1">
      <c r="A13" s="32"/>
      <c r="B13" s="443"/>
      <c r="C13" s="44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32"/>
      <c r="Q13" s="53">
        <v>1</v>
      </c>
      <c r="R13" s="32"/>
      <c r="U13" s="52" t="e">
        <f ca="1">INDIRECT( $U$9 &amp; "$Y$49" )</f>
        <v>#REF!</v>
      </c>
      <c r="V13" s="33" t="e">
        <f ca="1">INDIRECT( $U$9 &amp; "$z$49" )</f>
        <v>#REF!</v>
      </c>
      <c r="W13" s="32"/>
      <c r="X13" s="32"/>
      <c r="AE13" s="90"/>
      <c r="AF13" s="90"/>
      <c r="AH13" s="33">
        <v>9</v>
      </c>
      <c r="AI13" s="33" t="str">
        <f ca="1">IF($AA$2=Daten!$J$1,'Rapport 6. Kl'!D54,'Rapport 5. Kl'!D54)</f>
        <v xml:space="preserve"> </v>
      </c>
      <c r="AJ13" s="33" t="str">
        <f ca="1">IF($AA$2=Daten!$J$1,'Rapport 6. Kl'!G54,'Rapport 5. Kl'!G54)</f>
        <v/>
      </c>
    </row>
    <row r="14" spans="1:36" ht="19.5" customHeight="1">
      <c r="A14" s="32"/>
      <c r="P14" s="32"/>
      <c r="Q14" s="53">
        <v>1</v>
      </c>
      <c r="R14" s="32"/>
      <c r="U14" s="52" t="e">
        <f ca="1">INDIRECT( $U$9 &amp; "$Y$50" )</f>
        <v>#REF!</v>
      </c>
      <c r="V14" s="33" t="e">
        <f ca="1">INDIRECT( $U$9 &amp; "$z$50" )</f>
        <v>#REF!</v>
      </c>
      <c r="W14" s="32"/>
      <c r="X14" s="32"/>
      <c r="AD14" s="93"/>
      <c r="AE14" s="97"/>
      <c r="AF14" s="97"/>
      <c r="AG14" s="33" t="str">
        <f>CONCATENATE(AA$1,AA$2)</f>
        <v>Deutsch6. Klasse Interbronze (Inter-bronze)</v>
      </c>
      <c r="AH14" s="33">
        <v>10</v>
      </c>
      <c r="AI14" s="33" t="str">
        <f ca="1">IF($AA$2=Daten!$J$1,'Rapport 6. Kl'!D55,'Rapport 5. Kl'!D55)</f>
        <v xml:space="preserve"> </v>
      </c>
      <c r="AJ14" s="33" t="str">
        <f ca="1">IF($AA$2=Daten!$J$1,'Rapport 6. Kl'!G55,'Rapport 5. Kl'!G55)</f>
        <v/>
      </c>
    </row>
    <row r="15" spans="1:36" ht="20.100000000000001" customHeight="1">
      <c r="A15" s="32"/>
      <c r="B15" s="442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32"/>
      <c r="Q15" s="53">
        <v>1</v>
      </c>
      <c r="R15" s="32"/>
      <c r="W15" s="32"/>
      <c r="X15" s="32"/>
      <c r="AD15" s="100" t="s">
        <v>69</v>
      </c>
      <c r="AE15" s="101" t="s">
        <v>75</v>
      </c>
      <c r="AF15" s="101" t="s">
        <v>81</v>
      </c>
      <c r="AH15" s="33">
        <v>11</v>
      </c>
      <c r="AI15" s="33" t="str">
        <f ca="1">IF($AA$2=Daten!$J$1,'Rapport 6. Kl'!D56,'Rapport 5. Kl'!D56)</f>
        <v xml:space="preserve"> </v>
      </c>
      <c r="AJ15" s="33" t="str">
        <f ca="1">IF($AA$2=Daten!$J$1,'Rapport 6. Kl'!G56,'Rapport 5. Kl'!G56)</f>
        <v/>
      </c>
    </row>
    <row r="16" spans="1:36" ht="20.100000000000001" customHeight="1">
      <c r="A16" s="32"/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2"/>
      <c r="O16" s="442"/>
      <c r="P16" s="32"/>
      <c r="Q16" s="53">
        <v>1</v>
      </c>
      <c r="R16" s="32"/>
      <c r="U16" s="52" t="e">
        <f ca="1">INDIRECT( $U$9 &amp; "$Y$52" )</f>
        <v>#REF!</v>
      </c>
      <c r="V16" s="33" t="e">
        <f ca="1">INDIRECT( $U$9 &amp; "$z$52" )</f>
        <v>#REF!</v>
      </c>
      <c r="W16" s="32"/>
      <c r="X16" s="32"/>
      <c r="AD16" s="100" t="s">
        <v>70</v>
      </c>
      <c r="AE16" s="101" t="s">
        <v>76</v>
      </c>
      <c r="AF16" s="101" t="s">
        <v>80</v>
      </c>
      <c r="AH16" s="33">
        <v>12</v>
      </c>
      <c r="AI16" s="33" t="str">
        <f ca="1">IF($AA$2=Daten!$J$1,'Rapport 6. Kl'!D57,'Rapport 5. Kl'!D57)</f>
        <v xml:space="preserve"> </v>
      </c>
      <c r="AJ16" s="33" t="str">
        <f ca="1">IF($AA$2=Daten!$J$1,'Rapport 6. Kl'!G57,'Rapport 5. Kl'!G57)</f>
        <v/>
      </c>
    </row>
    <row r="17" spans="1:36" ht="20.100000000000001" customHeight="1">
      <c r="A17" s="32"/>
      <c r="B17" s="442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2"/>
      <c r="O17" s="442"/>
      <c r="P17" s="32"/>
      <c r="Q17" s="53">
        <v>1</v>
      </c>
      <c r="R17" s="32"/>
      <c r="U17" s="62" t="str">
        <f ca="1">OFFSET($AC42,0,Sprache)</f>
        <v>deutsch</v>
      </c>
      <c r="V17" s="33" t="s">
        <v>53</v>
      </c>
      <c r="W17" s="32"/>
      <c r="X17" s="32"/>
      <c r="AD17" s="100" t="s">
        <v>71</v>
      </c>
      <c r="AE17" s="101" t="s">
        <v>93</v>
      </c>
      <c r="AF17" s="101" t="s">
        <v>93</v>
      </c>
      <c r="AH17" s="33">
        <v>13</v>
      </c>
      <c r="AI17" s="33" t="str">
        <f ca="1">IF($AA$2=Daten!$J$1,'Rapport 6. Kl'!D58,'Rapport 5. Kl'!D58)</f>
        <v xml:space="preserve"> </v>
      </c>
      <c r="AJ17" s="33" t="str">
        <f ca="1">IF($AA$2=Daten!$J$1,'Rapport 6. Kl'!G58,'Rapport 5. Kl'!G58)</f>
        <v/>
      </c>
    </row>
    <row r="18" spans="1:36" ht="20.100000000000001" customHeight="1">
      <c r="A18" s="32"/>
      <c r="B18" s="442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2"/>
      <c r="O18" s="442"/>
      <c r="P18" s="32"/>
      <c r="Q18" s="53">
        <v>1</v>
      </c>
      <c r="R18" s="32"/>
      <c r="U18" s="89">
        <f>DATE( YEAR(Datum)+1, MONTH(Datum), DAY(Datum) + IF(OR(MONTH(Datum)=2,AND(MONTH(Datum)=1,DAY(Datum)&gt;30)),28,30) )</f>
        <v>396</v>
      </c>
      <c r="V18" s="33" t="s">
        <v>57</v>
      </c>
      <c r="W18" s="32"/>
      <c r="X18" s="32"/>
      <c r="AD18" s="100" t="s">
        <v>135</v>
      </c>
      <c r="AE18" s="101" t="s">
        <v>136</v>
      </c>
      <c r="AF18" s="101" t="s">
        <v>137</v>
      </c>
      <c r="AH18" s="33">
        <v>14</v>
      </c>
      <c r="AI18" s="33" t="str">
        <f ca="1">IF($AA$2=Daten!$J$1,'Rapport 6. Kl'!D59,'Rapport 5. Kl'!D59)</f>
        <v xml:space="preserve"> </v>
      </c>
      <c r="AJ18" s="33" t="str">
        <f ca="1">IF($AA$2=Daten!$J$1,'Rapport 6. Kl'!G59,'Rapport 5. Kl'!G59)</f>
        <v/>
      </c>
    </row>
    <row r="19" spans="1:36" ht="15" customHeight="1">
      <c r="A19" s="32"/>
      <c r="B19" s="442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2"/>
      <c r="O19" s="442"/>
      <c r="P19" s="32"/>
      <c r="Q19" s="53"/>
      <c r="R19" s="32"/>
      <c r="W19" s="32"/>
      <c r="X19" s="32"/>
      <c r="AD19" s="95" t="s">
        <v>50</v>
      </c>
      <c r="AE19" s="99" t="s">
        <v>60</v>
      </c>
      <c r="AF19" s="99" t="s">
        <v>62</v>
      </c>
      <c r="AH19" s="33">
        <v>15</v>
      </c>
      <c r="AI19" s="33" t="str">
        <f ca="1">IF($AA$2=Daten!$J$1,'Rapport 6. Kl'!D60,'Rapport 5. Kl'!D60)</f>
        <v xml:space="preserve"> </v>
      </c>
      <c r="AJ19" s="33" t="str">
        <f ca="1">IF($AA$2=Daten!$J$1,'Rapport 6. Kl'!G60,'Rapport 5. Kl'!G60)</f>
        <v/>
      </c>
    </row>
    <row r="20" spans="1:36" ht="15.75" customHeight="1">
      <c r="A20" s="32"/>
      <c r="P20" s="107"/>
      <c r="Q20" s="107"/>
      <c r="R20" s="107"/>
      <c r="S20" s="107"/>
      <c r="T20" s="107"/>
      <c r="U20" s="107"/>
      <c r="V20" s="107"/>
      <c r="W20" s="107"/>
      <c r="X20" s="32"/>
      <c r="AE20" s="90"/>
      <c r="AF20" s="90"/>
      <c r="AH20" s="33">
        <v>16</v>
      </c>
      <c r="AI20" s="33" t="str">
        <f ca="1">IF($AA$2=Daten!$J$1,'Rapport 6. Kl'!D61,'Rapport 5. Kl'!D61)</f>
        <v xml:space="preserve"> </v>
      </c>
      <c r="AJ20" s="33" t="str">
        <f ca="1">IF($AA$2=Daten!$J$1,'Rapport 6. Kl'!G61,'Rapport 5. Kl'!G61)</f>
        <v/>
      </c>
    </row>
    <row r="21" spans="1:36" ht="20.100000000000001" customHeight="1">
      <c r="A21" s="32"/>
      <c r="P21" s="32"/>
      <c r="Q21" s="53">
        <v>1</v>
      </c>
      <c r="R21" s="32"/>
      <c r="W21" s="32"/>
      <c r="X21" s="32"/>
      <c r="AD21" s="93" t="s">
        <v>72</v>
      </c>
      <c r="AE21" s="97" t="s">
        <v>60</v>
      </c>
      <c r="AF21" s="97" t="s">
        <v>62</v>
      </c>
      <c r="AH21" s="33">
        <v>17</v>
      </c>
      <c r="AI21" s="33" t="str">
        <f ca="1">IF($AA$2=Daten!$J$1,'Rapport 6. Kl'!D62,'Rapport 5. Kl'!D62)</f>
        <v xml:space="preserve"> </v>
      </c>
      <c r="AJ21" s="33" t="str">
        <f ca="1">IF($AA$2=Daten!$J$1,'Rapport 6. Kl'!G62,'Rapport 5. Kl'!G62)</f>
        <v/>
      </c>
    </row>
    <row r="22" spans="1:36" ht="20.100000000000001" customHeight="1">
      <c r="A22" s="32"/>
      <c r="P22" s="32"/>
      <c r="Q22" s="53">
        <v>1</v>
      </c>
      <c r="R22" s="32"/>
      <c r="W22" s="32"/>
      <c r="X22" s="32"/>
      <c r="AD22" s="94"/>
      <c r="AE22" s="98"/>
      <c r="AF22" s="98"/>
      <c r="AH22" s="33">
        <v>18</v>
      </c>
      <c r="AI22" s="33" t="str">
        <f ca="1">IF($AA$2=Daten!$J$1,'Rapport 6. Kl'!D63,'Rapport 5. Kl'!D63)</f>
        <v xml:space="preserve"> </v>
      </c>
      <c r="AJ22" s="33" t="str">
        <f ca="1">IF($AA$2=Daten!$J$1,'Rapport 6. Kl'!G63,'Rapport 5. Kl'!G63)</f>
        <v/>
      </c>
    </row>
    <row r="23" spans="1:36" ht="20.100000000000001" customHeight="1">
      <c r="A23" s="32"/>
      <c r="P23" s="32"/>
      <c r="Q23" s="53">
        <v>1</v>
      </c>
      <c r="R23" s="32"/>
      <c r="W23" s="32"/>
      <c r="X23" s="32"/>
      <c r="AD23" s="100" t="s">
        <v>72</v>
      </c>
      <c r="AE23" s="101" t="s">
        <v>60</v>
      </c>
      <c r="AF23" s="101" t="s">
        <v>62</v>
      </c>
      <c r="AH23" s="33">
        <v>19</v>
      </c>
      <c r="AI23" s="33" t="str">
        <f ca="1">IF($AA$2=Daten!$J$1,'Rapport 6. Kl'!D64,'Rapport 5. Kl'!D64)</f>
        <v xml:space="preserve"> </v>
      </c>
      <c r="AJ23" s="33" t="str">
        <f ca="1">IF($AA$2=Daten!$J$1,'Rapport 6. Kl'!G64,'Rapport 5. Kl'!G64)</f>
        <v/>
      </c>
    </row>
    <row r="24" spans="1:36" ht="20.100000000000001" customHeight="1">
      <c r="A24" s="32"/>
      <c r="P24" s="32"/>
      <c r="Q24" s="53">
        <v>1</v>
      </c>
      <c r="R24" s="32"/>
      <c r="W24" s="32"/>
      <c r="X24" s="32"/>
      <c r="AD24" s="95" t="s">
        <v>72</v>
      </c>
      <c r="AE24" s="99" t="s">
        <v>60</v>
      </c>
      <c r="AF24" s="99" t="s">
        <v>62</v>
      </c>
      <c r="AH24" s="33">
        <v>20</v>
      </c>
      <c r="AI24" s="33" t="str">
        <f ca="1">IF($AA$2=Daten!$J$1,'Rapport 6. Kl'!D65,'Rapport 5. Kl'!D65)</f>
        <v xml:space="preserve"> </v>
      </c>
      <c r="AJ24" s="33" t="str">
        <f ca="1">IF($AA$2=Daten!$J$1,'Rapport 6. Kl'!G65,'Rapport 5. Kl'!G65)</f>
        <v/>
      </c>
    </row>
    <row r="25" spans="1:36" ht="20.100000000000001" customHeight="1">
      <c r="A25" s="32"/>
      <c r="C25" s="108"/>
      <c r="D25" s="108"/>
      <c r="E25" s="108"/>
      <c r="F25" s="435" t="str">
        <f ca="1">OFFSET($AC10,0,Sprache)</f>
        <v>dass</v>
      </c>
      <c r="G25" s="435"/>
      <c r="H25" s="435"/>
      <c r="I25" s="435"/>
      <c r="J25" s="435"/>
      <c r="K25" s="435"/>
      <c r="L25" s="435"/>
      <c r="M25" s="108"/>
      <c r="N25" s="108"/>
      <c r="O25" s="104"/>
      <c r="P25" s="32"/>
      <c r="Q25" s="53">
        <v>1</v>
      </c>
      <c r="R25" s="32"/>
      <c r="W25" s="32"/>
      <c r="X25" s="32"/>
      <c r="AE25" s="90"/>
      <c r="AF25" s="90"/>
    </row>
    <row r="26" spans="1:36" ht="13.5" customHeight="1">
      <c r="A26" s="32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32"/>
      <c r="Q26" s="53">
        <v>1</v>
      </c>
      <c r="R26" s="32"/>
      <c r="W26" s="32"/>
      <c r="X26" s="32"/>
      <c r="AE26" s="90"/>
      <c r="AF26" s="90"/>
    </row>
    <row r="27" spans="1:36" ht="69.95" customHeight="1">
      <c r="A27" s="32"/>
      <c r="B27" s="109"/>
      <c r="C27" s="109"/>
      <c r="D27" s="440" t="s">
        <v>2</v>
      </c>
      <c r="E27" s="440"/>
      <c r="F27" s="440"/>
      <c r="G27" s="440"/>
      <c r="H27" s="440"/>
      <c r="I27" s="440"/>
      <c r="J27" s="440"/>
      <c r="K27" s="440"/>
      <c r="L27" s="440"/>
      <c r="M27" s="440"/>
      <c r="N27" s="440"/>
      <c r="O27" s="109"/>
      <c r="P27" s="32"/>
      <c r="Q27" s="53">
        <v>1</v>
      </c>
      <c r="R27" s="32"/>
      <c r="W27" s="32"/>
      <c r="X27" s="32"/>
      <c r="AE27" s="90"/>
      <c r="AF27" s="90"/>
    </row>
    <row r="28" spans="1:36" ht="15" customHeight="1">
      <c r="A28" s="32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32"/>
      <c r="Q28" s="269">
        <v>1</v>
      </c>
      <c r="R28" s="32"/>
      <c r="W28" s="32"/>
      <c r="X28" s="32"/>
      <c r="AD28" s="93" t="s">
        <v>72</v>
      </c>
      <c r="AE28" s="97" t="s">
        <v>60</v>
      </c>
      <c r="AF28" s="97" t="s">
        <v>62</v>
      </c>
    </row>
    <row r="29" spans="1:36" ht="30" customHeight="1">
      <c r="A29" s="32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P29" s="32"/>
      <c r="Q29" s="49">
        <f>IF(LEN(F32)&gt;1,1,0)</f>
        <v>1</v>
      </c>
      <c r="R29" s="32"/>
      <c r="W29" s="32"/>
      <c r="X29" s="32"/>
      <c r="AE29" s="90"/>
      <c r="AF29" s="90"/>
    </row>
    <row r="30" spans="1:36" ht="0.95" customHeight="1">
      <c r="A30" s="32"/>
      <c r="C30" s="103"/>
      <c r="D30" s="104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P30" s="32"/>
      <c r="Q30" s="49">
        <v>1</v>
      </c>
      <c r="R30" s="32"/>
      <c r="W30" s="32"/>
      <c r="X30" s="32"/>
      <c r="AD30" s="90" t="s">
        <v>90</v>
      </c>
      <c r="AE30" s="273" t="s">
        <v>89</v>
      </c>
      <c r="AF30" s="273" t="s">
        <v>79</v>
      </c>
    </row>
    <row r="31" spans="1:36" ht="0.95" customHeight="1">
      <c r="A31" s="32"/>
      <c r="C31" s="103"/>
      <c r="D31" s="104"/>
      <c r="E31" s="274"/>
      <c r="F31" s="275"/>
      <c r="G31" s="275"/>
      <c r="H31" s="275"/>
      <c r="I31" s="275"/>
      <c r="J31" s="275"/>
      <c r="K31" s="275"/>
      <c r="L31" s="276"/>
      <c r="M31" s="431"/>
      <c r="N31" s="431"/>
      <c r="P31" s="32"/>
      <c r="Q31" s="49">
        <v>1</v>
      </c>
      <c r="R31" s="32"/>
      <c r="W31" s="32"/>
      <c r="X31" s="32"/>
      <c r="AD31" s="90" t="s">
        <v>72</v>
      </c>
      <c r="AE31" s="273" t="s">
        <v>60</v>
      </c>
      <c r="AF31" s="273" t="s">
        <v>62</v>
      </c>
    </row>
    <row r="32" spans="1:36" s="50" customFormat="1" ht="39.950000000000003" customHeight="1">
      <c r="A32" s="277"/>
      <c r="C32" s="109"/>
      <c r="D32" s="437" t="str">
        <f ca="1">OFFSET($AC11,0,Sprache)</f>
        <v>Mitglied vom</v>
      </c>
      <c r="E32" s="437"/>
      <c r="F32" s="439" t="str">
        <f>VLOOKUP(D27,AI4:AJ24,2,FALSE)</f>
        <v>Club</v>
      </c>
      <c r="G32" s="439"/>
      <c r="H32" s="439"/>
      <c r="I32" s="439"/>
      <c r="J32" s="439"/>
      <c r="K32" s="439"/>
      <c r="L32" s="439"/>
      <c r="M32" s="439"/>
      <c r="N32" s="435" t="str">
        <f ca="1">OFFSET($AC12,0,Sprache)</f>
        <v>den</v>
      </c>
      <c r="O32" s="435"/>
      <c r="P32" s="277"/>
      <c r="Q32" s="49">
        <v>1</v>
      </c>
      <c r="R32" s="277"/>
      <c r="W32" s="277"/>
      <c r="X32" s="277"/>
      <c r="AD32" s="90" t="s">
        <v>91</v>
      </c>
      <c r="AE32" s="273" t="s">
        <v>88</v>
      </c>
      <c r="AF32" s="273" t="s">
        <v>97</v>
      </c>
    </row>
    <row r="33" spans="1:32" s="50" customFormat="1" ht="39.950000000000003" customHeight="1">
      <c r="A33" s="277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277"/>
      <c r="Q33" s="49">
        <v>1</v>
      </c>
      <c r="R33" s="277"/>
      <c r="W33" s="277"/>
      <c r="X33" s="277"/>
      <c r="AD33" s="90" t="s">
        <v>72</v>
      </c>
      <c r="AE33" s="273" t="s">
        <v>60</v>
      </c>
      <c r="AF33" s="273" t="s">
        <v>62</v>
      </c>
    </row>
    <row r="34" spans="1:32" s="50" customFormat="1" ht="0.95" customHeight="1">
      <c r="A34" s="277"/>
      <c r="C34" s="49"/>
      <c r="D34" s="104"/>
      <c r="E34" s="278"/>
      <c r="F34" s="279"/>
      <c r="G34" s="279"/>
      <c r="H34" s="279"/>
      <c r="I34" s="279"/>
      <c r="J34" s="279"/>
      <c r="K34" s="279"/>
      <c r="L34" s="280"/>
      <c r="M34" s="281"/>
      <c r="N34" s="281"/>
      <c r="P34" s="277"/>
      <c r="Q34" s="49">
        <v>1</v>
      </c>
      <c r="R34" s="277"/>
      <c r="W34" s="277"/>
      <c r="X34" s="277"/>
      <c r="AD34" s="90"/>
      <c r="AE34" s="90"/>
      <c r="AF34" s="90"/>
    </row>
    <row r="35" spans="1:32" s="1" customFormat="1" ht="72" customHeight="1">
      <c r="A35" s="2"/>
      <c r="D35" s="434" t="str">
        <f>VLOOKUP(AG14,Daten!B:D,3,FALSE)</f>
        <v>KÜRTEST INTERBRONZE</v>
      </c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2"/>
      <c r="Q35" s="49">
        <v>1</v>
      </c>
      <c r="R35" s="2"/>
      <c r="T35" s="50"/>
      <c r="U35" s="50"/>
      <c r="V35" s="50"/>
      <c r="W35" s="2"/>
      <c r="X35" s="2"/>
      <c r="AE35" s="90"/>
      <c r="AF35" s="90"/>
    </row>
    <row r="36" spans="1:32" s="1" customFormat="1" ht="0.95" customHeight="1">
      <c r="A36" s="2"/>
      <c r="C36" s="49"/>
      <c r="D36" s="104"/>
      <c r="E36" s="278"/>
      <c r="F36" s="279"/>
      <c r="G36" s="279"/>
      <c r="H36" s="279"/>
      <c r="I36" s="279"/>
      <c r="J36" s="279"/>
      <c r="K36" s="279"/>
      <c r="L36" s="280"/>
      <c r="M36" s="433"/>
      <c r="N36" s="433"/>
      <c r="P36" s="2"/>
      <c r="Q36" s="49">
        <v>1</v>
      </c>
      <c r="R36" s="2"/>
      <c r="T36" s="50"/>
      <c r="U36" s="50"/>
      <c r="V36" s="50"/>
      <c r="W36" s="2"/>
      <c r="X36" s="2"/>
    </row>
    <row r="37" spans="1:32" s="1" customFormat="1" ht="0.95" customHeight="1">
      <c r="A37" s="2"/>
      <c r="C37" s="49"/>
      <c r="D37" s="104"/>
      <c r="E37" s="278"/>
      <c r="F37" s="279"/>
      <c r="G37" s="279"/>
      <c r="H37" s="279"/>
      <c r="I37" s="279"/>
      <c r="J37" s="279"/>
      <c r="K37" s="279"/>
      <c r="L37" s="280"/>
      <c r="M37" s="433"/>
      <c r="N37" s="433"/>
      <c r="P37" s="2"/>
      <c r="Q37" s="49">
        <v>1</v>
      </c>
      <c r="R37" s="2"/>
      <c r="T37" s="50"/>
      <c r="U37" s="50"/>
      <c r="V37" s="50"/>
      <c r="W37" s="2"/>
      <c r="X37" s="2"/>
      <c r="AE37" s="90"/>
      <c r="AF37" s="90"/>
    </row>
    <row r="38" spans="1:32" s="1" customFormat="1" ht="50.1" customHeight="1">
      <c r="A38" s="2"/>
      <c r="E38" s="282"/>
      <c r="N38" s="281"/>
      <c r="O38" s="50"/>
      <c r="P38" s="2"/>
      <c r="Q38" s="49">
        <v>1</v>
      </c>
      <c r="R38" s="2"/>
      <c r="T38" s="50"/>
      <c r="U38" s="50"/>
      <c r="V38" s="50"/>
      <c r="W38" s="2"/>
      <c r="X38" s="2"/>
      <c r="AE38" s="90"/>
      <c r="AF38" s="90"/>
    </row>
    <row r="39" spans="1:32" s="1" customFormat="1" ht="0.95" customHeight="1">
      <c r="A39" s="2"/>
      <c r="C39" s="49"/>
      <c r="D39" s="104"/>
      <c r="E39" s="278"/>
      <c r="F39" s="278"/>
      <c r="G39" s="278"/>
      <c r="H39" s="278"/>
      <c r="I39" s="278"/>
      <c r="J39" s="278"/>
      <c r="K39" s="278"/>
      <c r="L39" s="283"/>
      <c r="M39" s="284"/>
      <c r="N39" s="284"/>
      <c r="P39" s="2"/>
      <c r="Q39" s="49">
        <v>1</v>
      </c>
      <c r="R39" s="2"/>
      <c r="T39" s="50"/>
      <c r="U39" s="50"/>
      <c r="V39" s="50"/>
      <c r="W39" s="2"/>
      <c r="X39" s="2"/>
      <c r="AE39" s="90"/>
      <c r="AF39" s="90"/>
    </row>
    <row r="40" spans="1:32" s="23" customFormat="1" ht="0.95" customHeight="1">
      <c r="A40" s="22"/>
      <c r="C40" s="285"/>
      <c r="D40" s="104"/>
      <c r="E40" s="274"/>
      <c r="F40" s="274"/>
      <c r="G40" s="274"/>
      <c r="H40" s="274"/>
      <c r="I40" s="274"/>
      <c r="J40" s="274"/>
      <c r="K40" s="274"/>
      <c r="L40" s="286"/>
      <c r="M40" s="432"/>
      <c r="N40" s="432"/>
      <c r="P40" s="22"/>
      <c r="Q40" s="49">
        <v>1</v>
      </c>
      <c r="R40" s="32"/>
      <c r="T40" s="50"/>
      <c r="U40" s="50"/>
      <c r="V40" s="50"/>
      <c r="W40" s="22"/>
      <c r="X40" s="22"/>
      <c r="AE40" s="90"/>
      <c r="AF40" s="90"/>
    </row>
    <row r="41" spans="1:32" ht="39.950000000000003" customHeight="1">
      <c r="A41" s="32"/>
      <c r="D41" s="287" t="str">
        <f ca="1">OFFSET($AC15,0,Sprache)</f>
        <v>am</v>
      </c>
      <c r="E41" s="436">
        <f>IF(AA2=Daten!J1,'6. Kl.'!$B$5,'5. Kl.'!$B$5)</f>
        <v>0</v>
      </c>
      <c r="F41" s="436"/>
      <c r="G41" s="288" t="str">
        <f ca="1">OFFSET($AC16,0,Sprache)</f>
        <v>in</v>
      </c>
      <c r="H41" s="438">
        <f>IF(AA2=Daten!J1,'6. Kl.'!$B$4,'5. Kl.'!$B$4)</f>
        <v>0</v>
      </c>
      <c r="I41" s="438"/>
      <c r="J41" s="438"/>
      <c r="K41" s="438"/>
      <c r="L41" s="438"/>
      <c r="M41" s="438"/>
      <c r="N41" s="437" t="str">
        <f ca="1">OFFSET($AC17,0,Sprache)</f>
        <v>bestanden hat.</v>
      </c>
      <c r="O41" s="437"/>
      <c r="P41" s="32"/>
      <c r="Q41" s="49">
        <v>1</v>
      </c>
      <c r="R41" s="32"/>
      <c r="T41" s="50"/>
      <c r="U41" s="50"/>
      <c r="V41" s="50"/>
      <c r="W41" s="32"/>
      <c r="X41" s="32"/>
      <c r="AE41" s="90"/>
      <c r="AF41" s="90"/>
    </row>
    <row r="42" spans="1:32" ht="9.9499999999999993" customHeight="1">
      <c r="A42" s="32"/>
      <c r="F42" s="102"/>
      <c r="G42" s="102"/>
      <c r="H42" s="102"/>
      <c r="I42" s="102"/>
      <c r="J42" s="102"/>
      <c r="K42" s="102"/>
      <c r="L42" s="102"/>
      <c r="M42" s="102"/>
      <c r="N42" s="102"/>
      <c r="P42" s="32"/>
      <c r="Q42" s="270">
        <v>1</v>
      </c>
      <c r="R42" s="32"/>
      <c r="T42" s="50"/>
      <c r="U42" s="50"/>
      <c r="V42" s="50"/>
      <c r="W42" s="32"/>
      <c r="X42" s="32"/>
      <c r="AD42" s="95" t="s">
        <v>72</v>
      </c>
      <c r="AE42" s="99" t="s">
        <v>60</v>
      </c>
      <c r="AF42" s="99" t="s">
        <v>62</v>
      </c>
    </row>
    <row r="43" spans="1:32" ht="30" customHeight="1">
      <c r="A43" s="32"/>
      <c r="D43" s="429"/>
      <c r="E43" s="429"/>
      <c r="F43" s="429"/>
      <c r="G43" s="102"/>
      <c r="H43" s="102"/>
      <c r="I43" s="102"/>
      <c r="J43" s="102"/>
      <c r="K43" s="429"/>
      <c r="L43" s="429"/>
      <c r="M43" s="429"/>
      <c r="N43" s="429"/>
      <c r="O43" s="429"/>
      <c r="P43" s="32"/>
      <c r="Q43" s="53">
        <v>1</v>
      </c>
      <c r="R43" s="32"/>
      <c r="W43" s="32"/>
      <c r="X43" s="32"/>
      <c r="AD43" s="92" t="s">
        <v>98</v>
      </c>
      <c r="AE43" s="96" t="s">
        <v>129</v>
      </c>
      <c r="AF43" s="96" t="s">
        <v>96</v>
      </c>
    </row>
    <row r="44" spans="1:32" ht="0.95" customHeight="1">
      <c r="A44" s="32"/>
      <c r="D44" s="429"/>
      <c r="E44" s="429"/>
      <c r="F44" s="429"/>
      <c r="K44" s="429"/>
      <c r="L44" s="429"/>
      <c r="M44" s="429"/>
      <c r="N44" s="429"/>
      <c r="O44" s="429"/>
      <c r="P44" s="32"/>
      <c r="Q44" s="53">
        <v>1</v>
      </c>
      <c r="R44" s="32"/>
      <c r="W44" s="32"/>
      <c r="X44" s="32"/>
    </row>
    <row r="45" spans="1:32" ht="0.95" customHeight="1">
      <c r="A45" s="32"/>
      <c r="H45" s="56"/>
      <c r="P45" s="32"/>
      <c r="Q45" s="53">
        <v>1</v>
      </c>
      <c r="R45" s="32"/>
      <c r="W45" s="32"/>
      <c r="X45" s="32"/>
      <c r="AA45" s="105"/>
    </row>
    <row r="46" spans="1:32" ht="45" customHeight="1">
      <c r="A46" s="32"/>
      <c r="D46" s="430"/>
      <c r="E46" s="430"/>
      <c r="F46" s="430"/>
      <c r="K46" s="430"/>
      <c r="L46" s="430"/>
      <c r="M46" s="430"/>
      <c r="N46" s="430"/>
      <c r="O46" s="430"/>
      <c r="P46" s="32"/>
      <c r="Q46" s="53">
        <v>1</v>
      </c>
      <c r="R46" s="32"/>
      <c r="W46" s="32"/>
      <c r="X46" s="32"/>
    </row>
    <row r="47" spans="1:32" ht="45" customHeight="1">
      <c r="A47" s="32"/>
      <c r="D47" s="427" t="str">
        <f ca="1">OFFSET($AC43,0,Sprache)</f>
        <v>SchiedsrichterIn</v>
      </c>
      <c r="E47" s="427"/>
      <c r="F47" s="427"/>
      <c r="G47" s="427"/>
      <c r="H47" s="427"/>
      <c r="I47" s="64"/>
      <c r="J47" s="428" t="str">
        <f ca="1">OFFSET($AC18,0,Sprache)</f>
        <v>Verantwortliche(r) der Tests</v>
      </c>
      <c r="K47" s="428"/>
      <c r="L47" s="428"/>
      <c r="M47" s="428"/>
      <c r="N47" s="428"/>
      <c r="O47" s="428"/>
      <c r="P47" s="32"/>
      <c r="Q47" s="53">
        <v>1</v>
      </c>
      <c r="R47" s="32"/>
      <c r="W47" s="32"/>
      <c r="X47" s="32"/>
    </row>
    <row r="48" spans="1:32" ht="30" customHeight="1">
      <c r="A48" s="32"/>
      <c r="P48" s="32"/>
      <c r="Q48" s="53">
        <v>1</v>
      </c>
      <c r="R48" s="32"/>
      <c r="W48" s="32"/>
      <c r="X48" s="32"/>
    </row>
    <row r="49" spans="1:24" ht="54.95" customHeight="1">
      <c r="A49" s="32"/>
      <c r="C49" s="106"/>
      <c r="D49" s="426" t="str">
        <f>IF('6. Kl.'!$B$13="","",'6. Kl.'!$B$13)</f>
        <v/>
      </c>
      <c r="E49" s="426"/>
      <c r="F49" s="426"/>
      <c r="G49" s="426"/>
      <c r="H49" s="426"/>
      <c r="I49" s="110"/>
      <c r="J49" s="426" t="str">
        <f>IF('6. Kl.'!$B$16="","",'6. Kl.'!$B$16)</f>
        <v/>
      </c>
      <c r="K49" s="426"/>
      <c r="L49" s="426"/>
      <c r="M49" s="426"/>
      <c r="N49" s="426"/>
      <c r="O49" s="426"/>
      <c r="P49" s="32"/>
      <c r="Q49" s="53">
        <v>1</v>
      </c>
      <c r="R49" s="32"/>
      <c r="W49" s="32"/>
      <c r="X49" s="32"/>
    </row>
    <row r="50" spans="1:24" ht="0.95" customHeight="1">
      <c r="A50" s="32"/>
      <c r="P50" s="32"/>
      <c r="R50" s="32"/>
      <c r="W50" s="32"/>
      <c r="X50" s="32"/>
    </row>
    <row r="51" spans="1:24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W51" s="32"/>
      <c r="X51" s="32"/>
    </row>
    <row r="52" spans="1:24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W52" s="32"/>
      <c r="X52" s="32"/>
    </row>
  </sheetData>
  <sheetProtection algorithmName="SHA-512" hashValue="jarLkf8IEMVdfoHx/yTutK5qda3+fx0q/rKCQL7tpZme+PAUEE88s8asaRmp0neRfEU4tc31+03qFZNVgTu0YQ==" saltValue="FH6KVJzLfyHryvnEevSC+A==" spinCount="100000" sheet="1" selectLockedCells="1"/>
  <protectedRanges>
    <protectedRange sqref="F32" name="Bereich3"/>
    <protectedRange sqref="D35" name="Bereich1"/>
    <protectedRange sqref="D27:E27" name="Bereich2"/>
  </protectedRanges>
  <mergeCells count="25">
    <mergeCell ref="D27:N27"/>
    <mergeCell ref="C2:G2"/>
    <mergeCell ref="B15:O19"/>
    <mergeCell ref="F25:L25"/>
    <mergeCell ref="B13:O13"/>
    <mergeCell ref="B10:O10"/>
    <mergeCell ref="E41:F41"/>
    <mergeCell ref="D32:E32"/>
    <mergeCell ref="H41:M41"/>
    <mergeCell ref="N41:O41"/>
    <mergeCell ref="M37:N37"/>
    <mergeCell ref="F32:M32"/>
    <mergeCell ref="M31:N31"/>
    <mergeCell ref="M40:N40"/>
    <mergeCell ref="M36:N36"/>
    <mergeCell ref="D35:O35"/>
    <mergeCell ref="N32:O32"/>
    <mergeCell ref="J49:O49"/>
    <mergeCell ref="D49:H49"/>
    <mergeCell ref="D47:H47"/>
    <mergeCell ref="J47:O47"/>
    <mergeCell ref="K43:O44"/>
    <mergeCell ref="D46:F46"/>
    <mergeCell ref="K46:O46"/>
    <mergeCell ref="D43:F44"/>
  </mergeCells>
  <phoneticPr fontId="0" type="noConversion"/>
  <conditionalFormatting sqref="D27">
    <cfRule type="expression" dxfId="3" priority="4" stopIfTrue="1">
      <formula>(OR(D27="Name",D27=""))</formula>
    </cfRule>
  </conditionalFormatting>
  <conditionalFormatting sqref="D35:O35">
    <cfRule type="expression" dxfId="2" priority="3" stopIfTrue="1">
      <formula>(OR(D35="",D35="Testnamen"))</formula>
    </cfRule>
  </conditionalFormatting>
  <conditionalFormatting sqref="F32">
    <cfRule type="expression" dxfId="1" priority="2" stopIfTrue="1">
      <formula>(OR(F32="",F32="Klub"))</formula>
    </cfRule>
  </conditionalFormatting>
  <conditionalFormatting sqref="R47">
    <cfRule type="expression" dxfId="0" priority="1" stopIfTrue="1">
      <formula>(Höhe_TF1&lt;=15)</formula>
    </cfRule>
  </conditionalFormatting>
  <dataValidations count="1">
    <dataValidation type="list" allowBlank="1" showInputMessage="1" showErrorMessage="1" sqref="D27:N27" xr:uid="{00000000-0002-0000-0800-000000000000}">
      <formula1>$AI$4:$AI$24</formula1>
    </dataValidation>
  </dataValidations>
  <printOptions horizontalCentered="1"/>
  <pageMargins left="0.11811023622047245" right="0.19685039370078741" top="0.43307086614173229" bottom="0.31496062992125984" header="0.31496062992125984" footer="0.31496062992125984"/>
  <pageSetup paperSize="9" scale="74" orientation="portrait" horizontalDpi="300" r:id="rId1"/>
  <headerFooter alignWithMargins="0"/>
  <ignoredErrors>
    <ignoredError sqref="B33 A32:A33 C32:C33 D33:E33 F33:L33 M33:O33" emptyCellReferenc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1313" r:id="rId4" name="Spinner 1">
              <controlPr defaultSize="0" autoPict="0" macro="[0]!Höhe_Textfeld_2">
                <anchor moveWithCells="1" sizeWithCells="1">
                  <from>
                    <xdr:col>17</xdr:col>
                    <xdr:colOff>47625</xdr:colOff>
                    <xdr:row>44</xdr:row>
                    <xdr:rowOff>0</xdr:rowOff>
                  </from>
                  <to>
                    <xdr:col>17</xdr:col>
                    <xdr:colOff>238125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1000000}">
          <x14:formula1>
            <xm:f>'6. Kl.'!$L$1:$N$1</xm:f>
          </x14:formula1>
          <xm:sqref>AA1</xm:sqref>
        </x14:dataValidation>
        <x14:dataValidation type="list" allowBlank="1" showInputMessage="1" showErrorMessage="1" xr:uid="{00000000-0002-0000-0800-000002000000}">
          <x14:formula1>
            <xm:f>Daten!$J$1:$J$2</xm:f>
          </x14:formula1>
          <xm:sqref>AA2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2"/>
    <pageSetUpPr fitToPage="1"/>
  </sheetPr>
  <dimension ref="A1:L36"/>
  <sheetViews>
    <sheetView workbookViewId="0">
      <selection activeCell="A2" sqref="A2:L2"/>
    </sheetView>
  </sheetViews>
  <sheetFormatPr baseColWidth="10" defaultRowHeight="12.75"/>
  <cols>
    <col min="1" max="1" width="25.28515625" customWidth="1"/>
    <col min="2" max="12" width="8.5703125" customWidth="1"/>
  </cols>
  <sheetData>
    <row r="1" spans="1:12">
      <c r="A1" s="169"/>
      <c r="G1" s="232"/>
    </row>
    <row r="2" spans="1:12" ht="54" customHeight="1">
      <c r="A2" s="449" t="str">
        <f>IF('6. Kl.'!B2="Deutsch",Daten!C1,Daten!C2)</f>
        <v>6. Klasse Interbronze (Inter-bronze)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</row>
    <row r="3" spans="1:12" ht="13.5" thickBot="1">
      <c r="A3" s="233" t="s">
        <v>116</v>
      </c>
      <c r="B3" s="234">
        <v>-5</v>
      </c>
      <c r="C3" s="235">
        <v>-4</v>
      </c>
      <c r="D3" s="235">
        <v>-3</v>
      </c>
      <c r="E3" s="235">
        <v>-2</v>
      </c>
      <c r="F3" s="236">
        <v>-1</v>
      </c>
      <c r="G3" s="237" t="s">
        <v>115</v>
      </c>
      <c r="H3" s="234">
        <v>1</v>
      </c>
      <c r="I3" s="235">
        <v>2</v>
      </c>
      <c r="J3" s="235">
        <v>3</v>
      </c>
      <c r="K3" s="235">
        <v>4</v>
      </c>
      <c r="L3" s="236">
        <v>5</v>
      </c>
    </row>
    <row r="4" spans="1:12" ht="25.5" customHeight="1">
      <c r="A4" s="445" t="str">
        <f>Daten!C5</f>
        <v>Salchow</v>
      </c>
      <c r="B4" s="238">
        <f>$G4*B$3/10</f>
        <v>-0.2</v>
      </c>
      <c r="C4" s="239">
        <f>$G4*C$3/10</f>
        <v>-0.16</v>
      </c>
      <c r="D4" s="239">
        <f>$G4*D$3/10</f>
        <v>-0.12000000000000002</v>
      </c>
      <c r="E4" s="239">
        <f>$G4*E$3/10</f>
        <v>-0.08</v>
      </c>
      <c r="F4" s="240">
        <f>$G4*F$3/10</f>
        <v>-0.04</v>
      </c>
      <c r="G4" s="447">
        <f>Daten!D5</f>
        <v>0.4</v>
      </c>
      <c r="H4" s="238">
        <f>$G4*H$3/10</f>
        <v>0.04</v>
      </c>
      <c r="I4" s="239">
        <f>$G4*I$3/10</f>
        <v>0.08</v>
      </c>
      <c r="J4" s="239">
        <f>$G4*J$3/10</f>
        <v>0.12000000000000002</v>
      </c>
      <c r="K4" s="239">
        <f>$G4*K$3/10</f>
        <v>0.16</v>
      </c>
      <c r="L4" s="240">
        <f>$G4*L$3/10</f>
        <v>0.2</v>
      </c>
    </row>
    <row r="5" spans="1:12" ht="25.5" customHeight="1" thickBot="1">
      <c r="A5" s="446"/>
      <c r="B5" s="241">
        <f>$G4+B4</f>
        <v>0.2</v>
      </c>
      <c r="C5" s="242">
        <f>$G4+C4</f>
        <v>0.24000000000000002</v>
      </c>
      <c r="D5" s="242">
        <f>$G4+D4</f>
        <v>0.28000000000000003</v>
      </c>
      <c r="E5" s="242">
        <f>$G4+E4</f>
        <v>0.32</v>
      </c>
      <c r="F5" s="243">
        <f>$G4+F4</f>
        <v>0.36000000000000004</v>
      </c>
      <c r="G5" s="448"/>
      <c r="H5" s="241">
        <f>$G4+H4</f>
        <v>0.44</v>
      </c>
      <c r="I5" s="242">
        <f>$G4+I4</f>
        <v>0.48000000000000004</v>
      </c>
      <c r="J5" s="242">
        <f>$G4+J4</f>
        <v>0.52</v>
      </c>
      <c r="K5" s="242">
        <f>$G4+K4</f>
        <v>0.56000000000000005</v>
      </c>
      <c r="L5" s="243">
        <f>$G4+L4</f>
        <v>0.60000000000000009</v>
      </c>
    </row>
    <row r="6" spans="1:12" ht="25.5" customHeight="1">
      <c r="A6" s="445" t="str">
        <f>Daten!C6</f>
        <v>Rittberger</v>
      </c>
      <c r="B6" s="238">
        <f>$G6*B$3/10</f>
        <v>-0.25</v>
      </c>
      <c r="C6" s="239">
        <f>$G6*C$3/10</f>
        <v>-0.2</v>
      </c>
      <c r="D6" s="239">
        <f>$G6*D$3/10</f>
        <v>-0.15</v>
      </c>
      <c r="E6" s="239">
        <f>$G6*E$3/10</f>
        <v>-0.1</v>
      </c>
      <c r="F6" s="240">
        <f>$G6*F$3/10</f>
        <v>-0.05</v>
      </c>
      <c r="G6" s="447">
        <f>Daten!D6</f>
        <v>0.5</v>
      </c>
      <c r="H6" s="238">
        <f>$G6*H$3/10</f>
        <v>0.05</v>
      </c>
      <c r="I6" s="239">
        <f>$G6*I$3/10</f>
        <v>0.1</v>
      </c>
      <c r="J6" s="239">
        <f>$G6*J$3/10</f>
        <v>0.15</v>
      </c>
      <c r="K6" s="239">
        <f>$G6*K$3/10</f>
        <v>0.2</v>
      </c>
      <c r="L6" s="240">
        <f>$G6*L$3/10</f>
        <v>0.25</v>
      </c>
    </row>
    <row r="7" spans="1:12" ht="25.5" customHeight="1" thickBot="1">
      <c r="A7" s="446"/>
      <c r="B7" s="241">
        <f>$G6+B6</f>
        <v>0.25</v>
      </c>
      <c r="C7" s="242">
        <f>$G6+C6</f>
        <v>0.3</v>
      </c>
      <c r="D7" s="242">
        <f>$G6+D6</f>
        <v>0.35</v>
      </c>
      <c r="E7" s="242">
        <f>$G6+E6</f>
        <v>0.4</v>
      </c>
      <c r="F7" s="243">
        <f>$G6+F6</f>
        <v>0.45</v>
      </c>
      <c r="G7" s="448"/>
      <c r="H7" s="241">
        <f>$G6+H6</f>
        <v>0.55000000000000004</v>
      </c>
      <c r="I7" s="242">
        <f>$G6+I6</f>
        <v>0.6</v>
      </c>
      <c r="J7" s="242">
        <f>$G6+J6</f>
        <v>0.65</v>
      </c>
      <c r="K7" s="242">
        <f>$G6+K6</f>
        <v>0.7</v>
      </c>
      <c r="L7" s="243">
        <f>$G6+L6</f>
        <v>0.75</v>
      </c>
    </row>
    <row r="8" spans="1:12" ht="25.5" customHeight="1">
      <c r="A8" s="445" t="str">
        <f>Daten!C7</f>
        <v>Flip</v>
      </c>
      <c r="B8" s="238">
        <f>$G8*B$3/10</f>
        <v>-0.25</v>
      </c>
      <c r="C8" s="239">
        <f>$G8*C$3/10</f>
        <v>-0.2</v>
      </c>
      <c r="D8" s="239">
        <f>$G8*D$3/10</f>
        <v>-0.15</v>
      </c>
      <c r="E8" s="239">
        <f>$G8*E$3/10</f>
        <v>-0.1</v>
      </c>
      <c r="F8" s="240">
        <f>$G8*F$3/10</f>
        <v>-0.05</v>
      </c>
      <c r="G8" s="447">
        <f>Daten!D7</f>
        <v>0.5</v>
      </c>
      <c r="H8" s="238">
        <f>$G8*H$3/10</f>
        <v>0.05</v>
      </c>
      <c r="I8" s="239">
        <f>$G8*I$3/10</f>
        <v>0.1</v>
      </c>
      <c r="J8" s="239">
        <f>$G8*J$3/10</f>
        <v>0.15</v>
      </c>
      <c r="K8" s="239">
        <f>$G8*K$3/10</f>
        <v>0.2</v>
      </c>
      <c r="L8" s="240">
        <f>$G8*L$3/10</f>
        <v>0.25</v>
      </c>
    </row>
    <row r="9" spans="1:12" ht="25.5" customHeight="1" thickBot="1">
      <c r="A9" s="446"/>
      <c r="B9" s="241">
        <f>$G8+B8</f>
        <v>0.25</v>
      </c>
      <c r="C9" s="242">
        <f>$G8+C8</f>
        <v>0.3</v>
      </c>
      <c r="D9" s="242">
        <f>$G8+D8</f>
        <v>0.35</v>
      </c>
      <c r="E9" s="242">
        <f>$G8+E8</f>
        <v>0.4</v>
      </c>
      <c r="F9" s="243">
        <f>$G8+F8</f>
        <v>0.45</v>
      </c>
      <c r="G9" s="448"/>
      <c r="H9" s="241">
        <f>$G8+H8</f>
        <v>0.55000000000000004</v>
      </c>
      <c r="I9" s="242">
        <f>$G8+I8</f>
        <v>0.6</v>
      </c>
      <c r="J9" s="242">
        <f>$G8+J8</f>
        <v>0.65</v>
      </c>
      <c r="K9" s="242">
        <f>$G8+K8</f>
        <v>0.7</v>
      </c>
      <c r="L9" s="243">
        <f>$G8+L8</f>
        <v>0.75</v>
      </c>
    </row>
    <row r="10" spans="1:12" ht="25.5" customHeight="1">
      <c r="A10" s="445" t="str">
        <f>Daten!C8</f>
        <v>Schritt mit va und ve Dreier</v>
      </c>
      <c r="B10" s="238">
        <f>$G10*B$3/10</f>
        <v>-0.3</v>
      </c>
      <c r="C10" s="239">
        <f>$G10*C$3/10</f>
        <v>-0.24</v>
      </c>
      <c r="D10" s="239">
        <f>$G10*D$3/10</f>
        <v>-0.18</v>
      </c>
      <c r="E10" s="239">
        <f>$G10*E$3/10</f>
        <v>-0.12</v>
      </c>
      <c r="F10" s="240">
        <f>$G10*F$3/10</f>
        <v>-0.06</v>
      </c>
      <c r="G10" s="447">
        <f>Daten!D8</f>
        <v>0.6</v>
      </c>
      <c r="H10" s="238">
        <f>$G10*H$3/10</f>
        <v>0.06</v>
      </c>
      <c r="I10" s="239">
        <f>$G10*I$3/10</f>
        <v>0.12</v>
      </c>
      <c r="J10" s="239">
        <f>$G10*J$3/10</f>
        <v>0.18</v>
      </c>
      <c r="K10" s="239">
        <f>$G10*K$3/10</f>
        <v>0.24</v>
      </c>
      <c r="L10" s="240">
        <f>$G10*L$3/10</f>
        <v>0.3</v>
      </c>
    </row>
    <row r="11" spans="1:12" ht="25.5" customHeight="1" thickBot="1">
      <c r="A11" s="446"/>
      <c r="B11" s="241">
        <f>$G10+B10</f>
        <v>0.3</v>
      </c>
      <c r="C11" s="242">
        <f>$G10+C10</f>
        <v>0.36</v>
      </c>
      <c r="D11" s="242">
        <f>$G10+D10</f>
        <v>0.42</v>
      </c>
      <c r="E11" s="242">
        <f>$G10+E10</f>
        <v>0.48</v>
      </c>
      <c r="F11" s="243">
        <f>$G10+F10</f>
        <v>0.54</v>
      </c>
      <c r="G11" s="448"/>
      <c r="H11" s="241">
        <f>$G10+H10</f>
        <v>0.65999999999999992</v>
      </c>
      <c r="I11" s="242">
        <f>$G10+I10</f>
        <v>0.72</v>
      </c>
      <c r="J11" s="242">
        <f>$G10+J10</f>
        <v>0.78</v>
      </c>
      <c r="K11" s="242">
        <f>$G10+K10</f>
        <v>0.84</v>
      </c>
      <c r="L11" s="243">
        <f>$G10+L10</f>
        <v>0.89999999999999991</v>
      </c>
    </row>
    <row r="12" spans="1:12" ht="25.5" customHeight="1">
      <c r="A12" s="445" t="str">
        <f>Daten!C9</f>
        <v>Schritt Schlangenb + Mohawk</v>
      </c>
      <c r="B12" s="238">
        <f>$G12*B$3/10</f>
        <v>-0.3</v>
      </c>
      <c r="C12" s="239">
        <f>$G12*C$3/10</f>
        <v>-0.24</v>
      </c>
      <c r="D12" s="239">
        <f>$G12*D$3/10</f>
        <v>-0.18</v>
      </c>
      <c r="E12" s="239">
        <f>$G12*E$3/10</f>
        <v>-0.12</v>
      </c>
      <c r="F12" s="240">
        <f>$G12*F$3/10</f>
        <v>-0.06</v>
      </c>
      <c r="G12" s="447">
        <f>Daten!D9</f>
        <v>0.6</v>
      </c>
      <c r="H12" s="238">
        <f>$G12*H$3/10</f>
        <v>0.06</v>
      </c>
      <c r="I12" s="239">
        <f>$G12*I$3/10</f>
        <v>0.12</v>
      </c>
      <c r="J12" s="239">
        <f>$G12*J$3/10</f>
        <v>0.18</v>
      </c>
      <c r="K12" s="239">
        <f>$G12*K$3/10</f>
        <v>0.24</v>
      </c>
      <c r="L12" s="240">
        <f>$G12*L$3/10</f>
        <v>0.3</v>
      </c>
    </row>
    <row r="13" spans="1:12" ht="25.5" customHeight="1" thickBot="1">
      <c r="A13" s="446"/>
      <c r="B13" s="241">
        <f>$G12+B12</f>
        <v>0.3</v>
      </c>
      <c r="C13" s="242">
        <f>$G12+C12</f>
        <v>0.36</v>
      </c>
      <c r="D13" s="242">
        <f>$G12+D12</f>
        <v>0.42</v>
      </c>
      <c r="E13" s="242">
        <f>$G12+E12</f>
        <v>0.48</v>
      </c>
      <c r="F13" s="243">
        <f>$G12+F12</f>
        <v>0.54</v>
      </c>
      <c r="G13" s="448"/>
      <c r="H13" s="241">
        <f>$G12+H12</f>
        <v>0.65999999999999992</v>
      </c>
      <c r="I13" s="242">
        <f>$G12+I12</f>
        <v>0.72</v>
      </c>
      <c r="J13" s="242">
        <f>$G12+J12</f>
        <v>0.78</v>
      </c>
      <c r="K13" s="242">
        <f>$G12+K12</f>
        <v>0.84</v>
      </c>
      <c r="L13" s="243">
        <f>$G12+L12</f>
        <v>0.89999999999999991</v>
      </c>
    </row>
    <row r="14" spans="1:12" ht="25.5" customHeight="1">
      <c r="A14" s="445" t="str">
        <f>Daten!C10</f>
        <v>USpB (5)</v>
      </c>
      <c r="B14" s="238">
        <f>$G14*B$3/10</f>
        <v>-0.6</v>
      </c>
      <c r="C14" s="239">
        <f>$G14*C$3/10</f>
        <v>-0.48</v>
      </c>
      <c r="D14" s="239">
        <f>$G14*D$3/10</f>
        <v>-0.36</v>
      </c>
      <c r="E14" s="239">
        <f>$G14*E$3/10</f>
        <v>-0.24</v>
      </c>
      <c r="F14" s="240">
        <f>$G14*F$3/10</f>
        <v>-0.12</v>
      </c>
      <c r="G14" s="447">
        <f>Daten!D10</f>
        <v>1.2</v>
      </c>
      <c r="H14" s="238">
        <f>$G14*H$3/10</f>
        <v>0.12</v>
      </c>
      <c r="I14" s="239">
        <f>$G14*I$3/10</f>
        <v>0.24</v>
      </c>
      <c r="J14" s="239">
        <f>$G14*J$3/10</f>
        <v>0.36</v>
      </c>
      <c r="K14" s="239">
        <f>$G14*K$3/10</f>
        <v>0.48</v>
      </c>
      <c r="L14" s="240">
        <f>$G14*L$3/10</f>
        <v>0.6</v>
      </c>
    </row>
    <row r="15" spans="1:12" ht="25.5" customHeight="1" thickBot="1">
      <c r="A15" s="446"/>
      <c r="B15" s="241">
        <f>$G14+B14</f>
        <v>0.6</v>
      </c>
      <c r="C15" s="242">
        <f>$G14+C14</f>
        <v>0.72</v>
      </c>
      <c r="D15" s="242">
        <f>$G14+D14</f>
        <v>0.84</v>
      </c>
      <c r="E15" s="242">
        <f>$G14+E14</f>
        <v>0.96</v>
      </c>
      <c r="F15" s="243">
        <f>$G14+F14</f>
        <v>1.08</v>
      </c>
      <c r="G15" s="448"/>
      <c r="H15" s="241">
        <f>$G14+H14</f>
        <v>1.3199999999999998</v>
      </c>
      <c r="I15" s="242">
        <f>$G14+I14</f>
        <v>1.44</v>
      </c>
      <c r="J15" s="242">
        <f>$G14+J14</f>
        <v>1.56</v>
      </c>
      <c r="K15" s="242">
        <f>$G14+K14</f>
        <v>1.68</v>
      </c>
      <c r="L15" s="243">
        <f>$G14+L14</f>
        <v>1.7999999999999998</v>
      </c>
    </row>
    <row r="16" spans="1:12" ht="25.5" customHeight="1">
      <c r="A16" s="445" t="str">
        <f>Daten!C11</f>
        <v>SSpB (5)</v>
      </c>
      <c r="B16" s="238">
        <f>$G16*B$3/10</f>
        <v>-0.65</v>
      </c>
      <c r="C16" s="239">
        <f>$G16*C$3/10</f>
        <v>-0.52</v>
      </c>
      <c r="D16" s="239">
        <f>$G16*D$3/10</f>
        <v>-0.39</v>
      </c>
      <c r="E16" s="239">
        <f>$G16*E$3/10</f>
        <v>-0.26</v>
      </c>
      <c r="F16" s="240">
        <f>$G16*F$3/10</f>
        <v>-0.13</v>
      </c>
      <c r="G16" s="447">
        <f>Daten!D11</f>
        <v>1.3</v>
      </c>
      <c r="H16" s="238">
        <f>$G16*H$3/10</f>
        <v>0.13</v>
      </c>
      <c r="I16" s="239">
        <f>$G16*I$3/10</f>
        <v>0.26</v>
      </c>
      <c r="J16" s="239">
        <f>$G16*J$3/10</f>
        <v>0.39</v>
      </c>
      <c r="K16" s="239">
        <f>$G16*K$3/10</f>
        <v>0.52</v>
      </c>
      <c r="L16" s="240">
        <f>$G16*L$3/10</f>
        <v>0.65</v>
      </c>
    </row>
    <row r="17" spans="1:12" ht="25.5" customHeight="1" thickBot="1">
      <c r="A17" s="446"/>
      <c r="B17" s="241">
        <f>$G16+B16</f>
        <v>0.65</v>
      </c>
      <c r="C17" s="242">
        <f>$G16+C16</f>
        <v>0.78</v>
      </c>
      <c r="D17" s="242">
        <f>$G16+D16</f>
        <v>0.91</v>
      </c>
      <c r="E17" s="242">
        <f>$G16+E16</f>
        <v>1.04</v>
      </c>
      <c r="F17" s="243">
        <f>$G16+F16</f>
        <v>1.17</v>
      </c>
      <c r="G17" s="448"/>
      <c r="H17" s="241">
        <f>$G16+H16</f>
        <v>1.4300000000000002</v>
      </c>
      <c r="I17" s="242">
        <f>$G16+I16</f>
        <v>1.56</v>
      </c>
      <c r="J17" s="242">
        <f>$G16+J16</f>
        <v>1.69</v>
      </c>
      <c r="K17" s="242">
        <f>$G16+K16</f>
        <v>1.82</v>
      </c>
      <c r="L17" s="243">
        <f>$G16+L16</f>
        <v>1.9500000000000002</v>
      </c>
    </row>
    <row r="18" spans="1:12">
      <c r="A18" s="244"/>
      <c r="B18" s="245"/>
      <c r="C18" s="245"/>
      <c r="D18" s="245"/>
      <c r="E18" s="245"/>
      <c r="F18" s="245"/>
      <c r="G18" s="246"/>
      <c r="H18" s="245"/>
      <c r="I18" s="245"/>
      <c r="J18" s="245"/>
      <c r="K18" s="245"/>
      <c r="L18" s="245"/>
    </row>
    <row r="19" spans="1:12" ht="27" customHeight="1">
      <c r="A19" s="449" t="str">
        <f>IF('6. Kl.'!B2="Deutsch",Daten!C14,Daten!C15)</f>
        <v>5. Klasse Bronze (bronze)</v>
      </c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</row>
    <row r="20" spans="1:12" ht="13.5" thickBot="1">
      <c r="A20" s="233" t="s">
        <v>116</v>
      </c>
      <c r="B20" s="234">
        <v>-5</v>
      </c>
      <c r="C20" s="235">
        <v>-4</v>
      </c>
      <c r="D20" s="235">
        <v>-3</v>
      </c>
      <c r="E20" s="235">
        <v>-2</v>
      </c>
      <c r="F20" s="236">
        <v>-1</v>
      </c>
      <c r="G20" s="237" t="s">
        <v>115</v>
      </c>
      <c r="H20" s="234">
        <v>1</v>
      </c>
      <c r="I20" s="235">
        <v>2</v>
      </c>
      <c r="J20" s="235">
        <v>3</v>
      </c>
      <c r="K20" s="235">
        <v>4</v>
      </c>
      <c r="L20" s="236">
        <v>5</v>
      </c>
    </row>
    <row r="21" spans="1:12" ht="25.5" customHeight="1">
      <c r="A21" s="445" t="str">
        <f>Daten!C19</f>
        <v>Lutz</v>
      </c>
      <c r="B21" s="238">
        <f>$G21*B$3/10</f>
        <v>-0.3</v>
      </c>
      <c r="C21" s="239">
        <f>$G21*C$3/10</f>
        <v>-0.24</v>
      </c>
      <c r="D21" s="239">
        <f>$G21*D$3/10</f>
        <v>-0.18</v>
      </c>
      <c r="E21" s="239">
        <f>$G21*E$3/10</f>
        <v>-0.12</v>
      </c>
      <c r="F21" s="240">
        <f>$G21*F$3/10</f>
        <v>-0.06</v>
      </c>
      <c r="G21" s="447">
        <f>Daten!D19</f>
        <v>0.6</v>
      </c>
      <c r="H21" s="238">
        <f>$G21*H$3/10</f>
        <v>0.06</v>
      </c>
      <c r="I21" s="239">
        <f>$G21*I$3/10</f>
        <v>0.12</v>
      </c>
      <c r="J21" s="239">
        <f>$G21*J$3/10</f>
        <v>0.18</v>
      </c>
      <c r="K21" s="239">
        <f>$G21*K$3/10</f>
        <v>0.24</v>
      </c>
      <c r="L21" s="240">
        <f>$G21*L$3/10</f>
        <v>0.3</v>
      </c>
    </row>
    <row r="22" spans="1:12" ht="25.5" customHeight="1" thickBot="1">
      <c r="A22" s="446"/>
      <c r="B22" s="241">
        <f>$G21+B21</f>
        <v>0.3</v>
      </c>
      <c r="C22" s="242">
        <f>$G21+C21</f>
        <v>0.36</v>
      </c>
      <c r="D22" s="242">
        <f>$G21+D21</f>
        <v>0.42</v>
      </c>
      <c r="E22" s="242">
        <f>$G21+E21</f>
        <v>0.48</v>
      </c>
      <c r="F22" s="243">
        <f>$G21+F21</f>
        <v>0.54</v>
      </c>
      <c r="G22" s="448"/>
      <c r="H22" s="241">
        <f>$G21+H21</f>
        <v>0.65999999999999992</v>
      </c>
      <c r="I22" s="242">
        <f>$G21+I21</f>
        <v>0.72</v>
      </c>
      <c r="J22" s="242">
        <f>$G21+J21</f>
        <v>0.78</v>
      </c>
      <c r="K22" s="242">
        <f>$G21+K21</f>
        <v>0.84</v>
      </c>
      <c r="L22" s="243">
        <f>$G21+L21</f>
        <v>0.89999999999999991</v>
      </c>
    </row>
    <row r="23" spans="1:12" ht="25.5" customHeight="1">
      <c r="A23" s="445" t="str">
        <f>Daten!C20</f>
        <v>Axel</v>
      </c>
      <c r="B23" s="238">
        <f>$G23*B$3/10</f>
        <v>-0.55000000000000004</v>
      </c>
      <c r="C23" s="239">
        <f>$G23*C$3/10</f>
        <v>-0.44000000000000006</v>
      </c>
      <c r="D23" s="239">
        <f>$G23*D$3/10</f>
        <v>-0.33</v>
      </c>
      <c r="E23" s="239">
        <f>$G23*E$3/10</f>
        <v>-0.22000000000000003</v>
      </c>
      <c r="F23" s="240">
        <f>$G23*F$3/10</f>
        <v>-0.11000000000000001</v>
      </c>
      <c r="G23" s="447">
        <f>Daten!D20</f>
        <v>1.1000000000000001</v>
      </c>
      <c r="H23" s="238">
        <f>$G23*H$3/10</f>
        <v>0.11000000000000001</v>
      </c>
      <c r="I23" s="239">
        <f>$G23*I$3/10</f>
        <v>0.22000000000000003</v>
      </c>
      <c r="J23" s="239">
        <f>$G23*J$3/10</f>
        <v>0.33</v>
      </c>
      <c r="K23" s="239">
        <f>$G23*K$3/10</f>
        <v>0.44000000000000006</v>
      </c>
      <c r="L23" s="240">
        <f>$G23*L$3/10</f>
        <v>0.55000000000000004</v>
      </c>
    </row>
    <row r="24" spans="1:12" ht="25.5" customHeight="1" thickBot="1">
      <c r="A24" s="446"/>
      <c r="B24" s="241">
        <f>$G23+B23</f>
        <v>0.55000000000000004</v>
      </c>
      <c r="C24" s="242">
        <f>$G23+C23</f>
        <v>0.66</v>
      </c>
      <c r="D24" s="242">
        <f>$G23+D23</f>
        <v>0.77</v>
      </c>
      <c r="E24" s="242">
        <f>$G23+E23</f>
        <v>0.88000000000000012</v>
      </c>
      <c r="F24" s="243">
        <f>$G23+F23</f>
        <v>0.9900000000000001</v>
      </c>
      <c r="G24" s="448"/>
      <c r="H24" s="241">
        <f>$G23+H23</f>
        <v>1.2100000000000002</v>
      </c>
      <c r="I24" s="242">
        <f>$G23+I23</f>
        <v>1.32</v>
      </c>
      <c r="J24" s="242">
        <f>$G23+J23</f>
        <v>1.4300000000000002</v>
      </c>
      <c r="K24" s="242">
        <f>$G23+K23</f>
        <v>1.54</v>
      </c>
      <c r="L24" s="243">
        <f>$G23+L23</f>
        <v>1.6500000000000001</v>
      </c>
    </row>
    <row r="25" spans="1:12" ht="25.5" customHeight="1">
      <c r="A25" s="445" t="str">
        <f>Daten!C21</f>
        <v>Sprungkombi Flip - Loop</v>
      </c>
      <c r="B25" s="238">
        <f>$G25*B$3/10</f>
        <v>-0.5</v>
      </c>
      <c r="C25" s="239">
        <f>$G25*C$3/10</f>
        <v>-0.4</v>
      </c>
      <c r="D25" s="239">
        <f>$G25*D$3/10</f>
        <v>-0.3</v>
      </c>
      <c r="E25" s="239">
        <f>$G25*E$3/10</f>
        <v>-0.2</v>
      </c>
      <c r="F25" s="240">
        <f>$G25*F$3/10</f>
        <v>-0.1</v>
      </c>
      <c r="G25" s="447">
        <f>Daten!D21</f>
        <v>1</v>
      </c>
      <c r="H25" s="238">
        <f>$G25*H$3/10</f>
        <v>0.1</v>
      </c>
      <c r="I25" s="239">
        <f>$G25*I$3/10</f>
        <v>0.2</v>
      </c>
      <c r="J25" s="239">
        <f>$G25*J$3/10</f>
        <v>0.3</v>
      </c>
      <c r="K25" s="239">
        <f>$G25*K$3/10</f>
        <v>0.4</v>
      </c>
      <c r="L25" s="240">
        <f>$G25*L$3/10</f>
        <v>0.5</v>
      </c>
    </row>
    <row r="26" spans="1:12" ht="25.5" customHeight="1" thickBot="1">
      <c r="A26" s="446"/>
      <c r="B26" s="241">
        <f>$G25+B25</f>
        <v>0.5</v>
      </c>
      <c r="C26" s="242">
        <f>$G25+C25</f>
        <v>0.6</v>
      </c>
      <c r="D26" s="242">
        <f>$G25+D25</f>
        <v>0.7</v>
      </c>
      <c r="E26" s="242">
        <f>$G25+E25</f>
        <v>0.8</v>
      </c>
      <c r="F26" s="243">
        <f>$G25+F25</f>
        <v>0.9</v>
      </c>
      <c r="G26" s="448"/>
      <c r="H26" s="241">
        <f>$G25+H25</f>
        <v>1.1000000000000001</v>
      </c>
      <c r="I26" s="242">
        <f>$G25+I25</f>
        <v>1.2</v>
      </c>
      <c r="J26" s="242">
        <f>$G25+J25</f>
        <v>1.3</v>
      </c>
      <c r="K26" s="242">
        <f>$G25+K25</f>
        <v>1.4</v>
      </c>
      <c r="L26" s="243">
        <f>$G25+L25</f>
        <v>1.5</v>
      </c>
    </row>
    <row r="27" spans="1:12" ht="25.5" customHeight="1">
      <c r="A27" s="445" t="str">
        <f>Daten!C22</f>
        <v>Schritt rSchlangenb. Und rDreier</v>
      </c>
      <c r="B27" s="238">
        <f>$G27*B$3/10</f>
        <v>-0.45</v>
      </c>
      <c r="C27" s="239">
        <f>$G27*C$3/10</f>
        <v>-0.36</v>
      </c>
      <c r="D27" s="239">
        <f>$G27*D$3/10</f>
        <v>-0.27</v>
      </c>
      <c r="E27" s="239">
        <f>$G27*E$3/10</f>
        <v>-0.18</v>
      </c>
      <c r="F27" s="240">
        <f>$G27*F$3/10</f>
        <v>-0.09</v>
      </c>
      <c r="G27" s="447">
        <f>Daten!D22</f>
        <v>0.9</v>
      </c>
      <c r="H27" s="238">
        <f>$G27*H$3/10</f>
        <v>0.09</v>
      </c>
      <c r="I27" s="239">
        <f>$G27*I$3/10</f>
        <v>0.18</v>
      </c>
      <c r="J27" s="239">
        <f>$G27*J$3/10</f>
        <v>0.27</v>
      </c>
      <c r="K27" s="239">
        <f>$G27*K$3/10</f>
        <v>0.36</v>
      </c>
      <c r="L27" s="240">
        <f>$G27*L$3/10</f>
        <v>0.45</v>
      </c>
    </row>
    <row r="28" spans="1:12" ht="25.5" customHeight="1" thickBot="1">
      <c r="A28" s="446"/>
      <c r="B28" s="241">
        <f>$G27+B27</f>
        <v>0.45</v>
      </c>
      <c r="C28" s="242">
        <f>$G27+C27</f>
        <v>0.54</v>
      </c>
      <c r="D28" s="242">
        <f>$G27+D27</f>
        <v>0.63</v>
      </c>
      <c r="E28" s="242">
        <f>$G27+E27</f>
        <v>0.72</v>
      </c>
      <c r="F28" s="243">
        <f>$G27+F27</f>
        <v>0.81</v>
      </c>
      <c r="G28" s="448"/>
      <c r="H28" s="241">
        <f>$G27+H27</f>
        <v>0.99</v>
      </c>
      <c r="I28" s="242">
        <f>$G27+I27</f>
        <v>1.08</v>
      </c>
      <c r="J28" s="242">
        <f>$G27+J27</f>
        <v>1.17</v>
      </c>
      <c r="K28" s="242">
        <f>$G27+K27</f>
        <v>1.26</v>
      </c>
      <c r="L28" s="243">
        <f>$G27+L27</f>
        <v>1.35</v>
      </c>
    </row>
    <row r="29" spans="1:12" ht="25.5" customHeight="1">
      <c r="A29" s="445" t="str">
        <f>Daten!C23</f>
        <v>Schritt mit mind 2 versch. Spiralposition 3 Sek.</v>
      </c>
      <c r="B29" s="238">
        <f>$G29*B$3/10</f>
        <v>-0.45</v>
      </c>
      <c r="C29" s="239">
        <f>$G29*C$3/10</f>
        <v>-0.36</v>
      </c>
      <c r="D29" s="239">
        <f>$G29*D$3/10</f>
        <v>-0.27</v>
      </c>
      <c r="E29" s="239">
        <f>$G29*E$3/10</f>
        <v>-0.18</v>
      </c>
      <c r="F29" s="240">
        <f>$G29*F$3/10</f>
        <v>-0.09</v>
      </c>
      <c r="G29" s="447">
        <f>Daten!D23</f>
        <v>0.9</v>
      </c>
      <c r="H29" s="238">
        <f>$G29*H$3/10</f>
        <v>0.09</v>
      </c>
      <c r="I29" s="239">
        <f>$G29*I$3/10</f>
        <v>0.18</v>
      </c>
      <c r="J29" s="239">
        <f>$G29*J$3/10</f>
        <v>0.27</v>
      </c>
      <c r="K29" s="239">
        <f>$G29*K$3/10</f>
        <v>0.36</v>
      </c>
      <c r="L29" s="240">
        <f>$G29*L$3/10</f>
        <v>0.45</v>
      </c>
    </row>
    <row r="30" spans="1:12" ht="25.5" customHeight="1" thickBot="1">
      <c r="A30" s="446"/>
      <c r="B30" s="241">
        <f>$G29+B29</f>
        <v>0.45</v>
      </c>
      <c r="C30" s="242">
        <f>$G29+C29</f>
        <v>0.54</v>
      </c>
      <c r="D30" s="242">
        <f>$G29+D29</f>
        <v>0.63</v>
      </c>
      <c r="E30" s="242">
        <f>$G29+E29</f>
        <v>0.72</v>
      </c>
      <c r="F30" s="243">
        <f>$G29+F29</f>
        <v>0.81</v>
      </c>
      <c r="G30" s="448"/>
      <c r="H30" s="241">
        <f>$G29+H29</f>
        <v>0.99</v>
      </c>
      <c r="I30" s="242">
        <f>$G29+I29</f>
        <v>1.08</v>
      </c>
      <c r="J30" s="242">
        <f>$G29+J29</f>
        <v>1.17</v>
      </c>
      <c r="K30" s="242">
        <f>$G29+K29</f>
        <v>1.26</v>
      </c>
      <c r="L30" s="243">
        <f>$G29+L29</f>
        <v>1.35</v>
      </c>
    </row>
    <row r="31" spans="1:12" ht="25.5" customHeight="1">
      <c r="A31" s="445" t="str">
        <f>Daten!C24</f>
        <v>CSpB (5)</v>
      </c>
      <c r="B31" s="238">
        <f>$G31*B$3/10</f>
        <v>-0.65</v>
      </c>
      <c r="C31" s="239">
        <f>$G31*C$3/10</f>
        <v>-0.52</v>
      </c>
      <c r="D31" s="239">
        <f>$G31*D$3/10</f>
        <v>-0.39</v>
      </c>
      <c r="E31" s="239">
        <f>$G31*E$3/10</f>
        <v>-0.26</v>
      </c>
      <c r="F31" s="240">
        <f>$G31*F$3/10</f>
        <v>-0.13</v>
      </c>
      <c r="G31" s="447">
        <f>Daten!D24</f>
        <v>1.3</v>
      </c>
      <c r="H31" s="238">
        <f>$G31*H$3/10</f>
        <v>0.13</v>
      </c>
      <c r="I31" s="239">
        <f>$G31*I$3/10</f>
        <v>0.26</v>
      </c>
      <c r="J31" s="239">
        <f>$G31*J$3/10</f>
        <v>0.39</v>
      </c>
      <c r="K31" s="239">
        <f>$G31*K$3/10</f>
        <v>0.52</v>
      </c>
      <c r="L31" s="240">
        <f>$G31*L$3/10</f>
        <v>0.65</v>
      </c>
    </row>
    <row r="32" spans="1:12" ht="25.5" customHeight="1" thickBot="1">
      <c r="A32" s="446"/>
      <c r="B32" s="241">
        <f>$G31+B31</f>
        <v>0.65</v>
      </c>
      <c r="C32" s="242">
        <f>$G31+C31</f>
        <v>0.78</v>
      </c>
      <c r="D32" s="242">
        <f>$G31+D31</f>
        <v>0.91</v>
      </c>
      <c r="E32" s="242">
        <f>$G31+E31</f>
        <v>1.04</v>
      </c>
      <c r="F32" s="243">
        <f>$G31+F31</f>
        <v>1.17</v>
      </c>
      <c r="G32" s="448"/>
      <c r="H32" s="241">
        <f>$G31+H31</f>
        <v>1.4300000000000002</v>
      </c>
      <c r="I32" s="242">
        <f>$G31+I31</f>
        <v>1.56</v>
      </c>
      <c r="J32" s="242">
        <f>$G31+J31</f>
        <v>1.69</v>
      </c>
      <c r="K32" s="242">
        <f>$G31+K31</f>
        <v>1.82</v>
      </c>
      <c r="L32" s="243">
        <f>$G31+L31</f>
        <v>1.9500000000000002</v>
      </c>
    </row>
    <row r="33" spans="1:12" ht="25.5" customHeight="1">
      <c r="A33" s="445" t="str">
        <f>Daten!C25</f>
        <v>Pirouette mit Fusswechsel (CUSpB / CSSpB) ohne Positionswechsel (5/5)
CUSpB = 1.8 / CSSpB = 1.9</v>
      </c>
      <c r="B33" s="238">
        <f>$G33*B$3/10</f>
        <v>-0.9</v>
      </c>
      <c r="C33" s="239">
        <f>$G33*C$3/10</f>
        <v>-0.72</v>
      </c>
      <c r="D33" s="239">
        <f>$G33*D$3/10</f>
        <v>-0.54</v>
      </c>
      <c r="E33" s="239">
        <f>$G33*E$3/10</f>
        <v>-0.36</v>
      </c>
      <c r="F33" s="240">
        <f>$G33*F$3/10</f>
        <v>-0.18</v>
      </c>
      <c r="G33" s="447">
        <f>Daten!D25</f>
        <v>1.8</v>
      </c>
      <c r="H33" s="238">
        <f>$G33*H$3/10</f>
        <v>0.18</v>
      </c>
      <c r="I33" s="239">
        <f>$G33*I$3/10</f>
        <v>0.36</v>
      </c>
      <c r="J33" s="239">
        <f>$G33*J$3/10</f>
        <v>0.54</v>
      </c>
      <c r="K33" s="239">
        <f>$G33*K$3/10</f>
        <v>0.72</v>
      </c>
      <c r="L33" s="240">
        <f>$G33*L$3/10</f>
        <v>0.9</v>
      </c>
    </row>
    <row r="34" spans="1:12" ht="25.5" customHeight="1" thickBot="1">
      <c r="A34" s="446"/>
      <c r="B34" s="241">
        <f>$G33+B33</f>
        <v>0.9</v>
      </c>
      <c r="C34" s="242">
        <f t="shared" ref="C34:F36" si="0">$G33+C33</f>
        <v>1.08</v>
      </c>
      <c r="D34" s="242">
        <f t="shared" si="0"/>
        <v>1.26</v>
      </c>
      <c r="E34" s="242">
        <f t="shared" si="0"/>
        <v>1.44</v>
      </c>
      <c r="F34" s="243">
        <f t="shared" si="0"/>
        <v>1.62</v>
      </c>
      <c r="G34" s="448"/>
      <c r="H34" s="241">
        <f>$G33+H33</f>
        <v>1.98</v>
      </c>
      <c r="I34" s="242">
        <f t="shared" ref="I34:L36" si="1">$G33+I33</f>
        <v>2.16</v>
      </c>
      <c r="J34" s="242">
        <f t="shared" si="1"/>
        <v>2.34</v>
      </c>
      <c r="K34" s="242">
        <f t="shared" si="1"/>
        <v>2.52</v>
      </c>
      <c r="L34" s="243">
        <f t="shared" si="1"/>
        <v>2.7</v>
      </c>
    </row>
    <row r="35" spans="1:12" ht="25.5" customHeight="1">
      <c r="A35" s="445" t="str">
        <f>Daten!C25</f>
        <v>Pirouette mit Fusswechsel (CUSpB / CSSpB) ohne Positionswechsel (5/5)
CUSpB = 1.8 / CSSpB = 1.9</v>
      </c>
      <c r="B35" s="238">
        <f>$G35*B$3/10</f>
        <v>-0.95</v>
      </c>
      <c r="C35" s="239">
        <f>$G35*C$3/10</f>
        <v>-0.76</v>
      </c>
      <c r="D35" s="239">
        <f>$G35*D$3/10</f>
        <v>-0.57000000000000006</v>
      </c>
      <c r="E35" s="239">
        <f>$G35*E$3/10</f>
        <v>-0.38</v>
      </c>
      <c r="F35" s="240">
        <f>$G35*F$3/10</f>
        <v>-0.19</v>
      </c>
      <c r="G35" s="447">
        <f>Daten!D25+0.1</f>
        <v>1.9000000000000001</v>
      </c>
      <c r="H35" s="238">
        <f>$G35*H$3/10</f>
        <v>0.19</v>
      </c>
      <c r="I35" s="239">
        <f>$G35*I$3/10</f>
        <v>0.38</v>
      </c>
      <c r="J35" s="239">
        <f>$G35*J$3/10</f>
        <v>0.57000000000000006</v>
      </c>
      <c r="K35" s="239">
        <f>$G35*K$3/10</f>
        <v>0.76</v>
      </c>
      <c r="L35" s="240">
        <f>$G35*L$3/10</f>
        <v>0.95</v>
      </c>
    </row>
    <row r="36" spans="1:12" ht="25.5" customHeight="1" thickBot="1">
      <c r="A36" s="446"/>
      <c r="B36" s="241">
        <f>$G35+B35</f>
        <v>0.95000000000000018</v>
      </c>
      <c r="C36" s="242">
        <f t="shared" si="0"/>
        <v>1.1400000000000001</v>
      </c>
      <c r="D36" s="242">
        <f t="shared" si="0"/>
        <v>1.33</v>
      </c>
      <c r="E36" s="242">
        <f t="shared" si="0"/>
        <v>1.52</v>
      </c>
      <c r="F36" s="243">
        <f t="shared" si="0"/>
        <v>1.7100000000000002</v>
      </c>
      <c r="G36" s="448"/>
      <c r="H36" s="241">
        <f>$G35+H35</f>
        <v>2.0900000000000003</v>
      </c>
      <c r="I36" s="242">
        <f t="shared" si="1"/>
        <v>2.2800000000000002</v>
      </c>
      <c r="J36" s="242">
        <f t="shared" si="1"/>
        <v>2.4700000000000002</v>
      </c>
      <c r="K36" s="242">
        <f t="shared" si="1"/>
        <v>2.66</v>
      </c>
      <c r="L36" s="243">
        <f t="shared" si="1"/>
        <v>2.85</v>
      </c>
    </row>
  </sheetData>
  <sheetProtection algorithmName="SHA-512" hashValue="x1i7yKgr/UANT8nGg79FUurL4b3aMnQOfEcF9TYPjOcPr2sB3OFaR8EWX9gjzwtWk292GNyPMQdy+l9dPqeD8g==" saltValue="Vl/cmnRltLg6M+NukExveQ==" spinCount="100000" sheet="1" objects="1" scenarios="1" selectLockedCells="1" selectUnlockedCells="1"/>
  <mergeCells count="32">
    <mergeCell ref="A31:A32"/>
    <mergeCell ref="G31:G32"/>
    <mergeCell ref="A33:A34"/>
    <mergeCell ref="G33:G34"/>
    <mergeCell ref="A35:A36"/>
    <mergeCell ref="G35:G36"/>
    <mergeCell ref="A25:A26"/>
    <mergeCell ref="G25:G26"/>
    <mergeCell ref="A27:A28"/>
    <mergeCell ref="G27:G28"/>
    <mergeCell ref="A29:A30"/>
    <mergeCell ref="G29:G30"/>
    <mergeCell ref="A23:A24"/>
    <mergeCell ref="G23:G24"/>
    <mergeCell ref="A10:A11"/>
    <mergeCell ref="G10:G11"/>
    <mergeCell ref="A12:A13"/>
    <mergeCell ref="G12:G13"/>
    <mergeCell ref="A14:A15"/>
    <mergeCell ref="G14:G15"/>
    <mergeCell ref="A16:A17"/>
    <mergeCell ref="G16:G17"/>
    <mergeCell ref="A19:L19"/>
    <mergeCell ref="A21:A22"/>
    <mergeCell ref="G21:G22"/>
    <mergeCell ref="A8:A9"/>
    <mergeCell ref="G8:G9"/>
    <mergeCell ref="A2:L2"/>
    <mergeCell ref="A4:A5"/>
    <mergeCell ref="G4:G5"/>
    <mergeCell ref="A6:A7"/>
    <mergeCell ref="G6:G7"/>
  </mergeCells>
  <pageMargins left="0.7" right="0.7" top="0.78740157499999996" bottom="0.78740157499999996" header="0.3" footer="0.3"/>
  <pageSetup scale="7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"/>
  <dimension ref="A1:G27"/>
  <sheetViews>
    <sheetView showOutlineSymbols="0" topLeftCell="A12" workbookViewId="0">
      <selection activeCell="A22" sqref="A22"/>
    </sheetView>
  </sheetViews>
  <sheetFormatPr baseColWidth="10" defaultRowHeight="12.75"/>
  <cols>
    <col min="1" max="1" width="13.42578125" customWidth="1"/>
  </cols>
  <sheetData>
    <row r="1" spans="1:7">
      <c r="A1" s="169" t="s">
        <v>138</v>
      </c>
      <c r="B1" s="425" t="s">
        <v>139</v>
      </c>
      <c r="C1" s="425"/>
      <c r="D1" s="425"/>
      <c r="E1" s="425"/>
      <c r="F1" s="425"/>
      <c r="G1" t="str">
        <f>INDEX(A:A,COUNTA(A:A))</f>
        <v>Version 3.03
12.07.2026</v>
      </c>
    </row>
    <row r="2" spans="1:7" ht="25.5">
      <c r="A2" s="176" t="s">
        <v>190</v>
      </c>
      <c r="B2" s="450" t="s">
        <v>140</v>
      </c>
      <c r="C2" s="425"/>
      <c r="D2" s="425"/>
      <c r="E2" s="425"/>
      <c r="F2" s="425"/>
    </row>
    <row r="3" spans="1:7" ht="25.5">
      <c r="A3" s="176" t="s">
        <v>191</v>
      </c>
      <c r="B3" s="450" t="s">
        <v>141</v>
      </c>
      <c r="C3" s="425"/>
      <c r="D3" s="425"/>
      <c r="E3" s="425"/>
      <c r="F3" s="425"/>
    </row>
    <row r="4" spans="1:7" ht="25.5">
      <c r="A4" s="176" t="s">
        <v>192</v>
      </c>
      <c r="B4" s="450" t="s">
        <v>142</v>
      </c>
      <c r="C4" s="425"/>
      <c r="D4" s="425"/>
      <c r="E4" s="425"/>
      <c r="F4" s="425"/>
    </row>
    <row r="5" spans="1:7" ht="25.5">
      <c r="A5" s="174" t="s">
        <v>193</v>
      </c>
      <c r="B5" s="450" t="s">
        <v>143</v>
      </c>
      <c r="C5" s="425"/>
      <c r="D5" s="425"/>
      <c r="E5" s="425"/>
      <c r="F5" s="425"/>
    </row>
    <row r="6" spans="1:7" ht="25.5">
      <c r="A6" s="175" t="s">
        <v>194</v>
      </c>
      <c r="B6" s="450" t="s">
        <v>144</v>
      </c>
      <c r="C6" s="425"/>
      <c r="D6" s="425"/>
      <c r="E6" s="425"/>
      <c r="F6" s="425"/>
    </row>
    <row r="7" spans="1:7" ht="25.5">
      <c r="A7" s="174" t="s">
        <v>195</v>
      </c>
      <c r="B7" s="450" t="s">
        <v>145</v>
      </c>
      <c r="C7" s="425"/>
      <c r="D7" s="425"/>
      <c r="E7" s="425"/>
      <c r="F7" s="425"/>
    </row>
    <row r="8" spans="1:7" ht="25.5">
      <c r="A8" s="174" t="s">
        <v>196</v>
      </c>
      <c r="B8" s="450" t="s">
        <v>146</v>
      </c>
      <c r="C8" s="425"/>
      <c r="D8" s="425"/>
      <c r="E8" s="425"/>
      <c r="F8" s="425"/>
    </row>
    <row r="9" spans="1:7" ht="25.5">
      <c r="A9" s="174" t="s">
        <v>189</v>
      </c>
      <c r="B9" s="450" t="s">
        <v>148</v>
      </c>
      <c r="C9" s="425"/>
      <c r="D9" s="425"/>
      <c r="E9" s="425"/>
      <c r="F9" s="425"/>
    </row>
    <row r="10" spans="1:7" ht="25.5">
      <c r="A10" s="174" t="s">
        <v>187</v>
      </c>
      <c r="B10" s="450" t="s">
        <v>149</v>
      </c>
      <c r="C10" s="425"/>
      <c r="D10" s="425"/>
      <c r="E10" s="425"/>
      <c r="F10" s="425"/>
    </row>
    <row r="11" spans="1:7" ht="25.5">
      <c r="A11" s="174" t="s">
        <v>188</v>
      </c>
      <c r="B11" s="450" t="s">
        <v>186</v>
      </c>
      <c r="C11" s="425"/>
      <c r="D11" s="425"/>
      <c r="E11" s="425"/>
      <c r="F11" s="425"/>
    </row>
    <row r="12" spans="1:7" ht="25.5">
      <c r="A12" s="174" t="s">
        <v>300</v>
      </c>
      <c r="B12" s="450" t="s">
        <v>301</v>
      </c>
      <c r="C12" s="450"/>
      <c r="D12" s="450"/>
      <c r="E12" s="450"/>
      <c r="F12" s="450"/>
    </row>
    <row r="13" spans="1:7" ht="25.5">
      <c r="A13" s="174" t="s">
        <v>302</v>
      </c>
      <c r="B13" s="451" t="s">
        <v>303</v>
      </c>
      <c r="C13" s="450"/>
      <c r="D13" s="450"/>
      <c r="E13" s="450"/>
      <c r="F13" s="450"/>
    </row>
    <row r="14" spans="1:7" ht="25.5">
      <c r="A14" s="247" t="s">
        <v>304</v>
      </c>
      <c r="B14" s="451" t="s">
        <v>305</v>
      </c>
      <c r="C14" s="450"/>
      <c r="D14" s="450"/>
      <c r="E14" s="450"/>
      <c r="F14" s="450"/>
    </row>
    <row r="15" spans="1:7" ht="25.5">
      <c r="A15" s="247" t="s">
        <v>310</v>
      </c>
      <c r="B15" s="451" t="s">
        <v>311</v>
      </c>
      <c r="C15" s="450"/>
      <c r="D15" s="450"/>
      <c r="E15" s="450"/>
      <c r="F15" s="450"/>
    </row>
    <row r="16" spans="1:7" ht="25.5">
      <c r="A16" s="247" t="s">
        <v>312</v>
      </c>
      <c r="B16" s="451" t="s">
        <v>313</v>
      </c>
      <c r="C16" s="450"/>
      <c r="D16" s="450"/>
      <c r="E16" s="450"/>
      <c r="F16" s="450"/>
    </row>
    <row r="17" spans="1:6" ht="25.5">
      <c r="A17" s="247" t="s">
        <v>315</v>
      </c>
      <c r="B17" s="451" t="s">
        <v>316</v>
      </c>
      <c r="C17" s="450"/>
      <c r="D17" s="450"/>
      <c r="E17" s="450"/>
      <c r="F17" s="450"/>
    </row>
    <row r="18" spans="1:6" ht="25.5">
      <c r="A18" s="247" t="s">
        <v>317</v>
      </c>
      <c r="B18" s="451" t="s">
        <v>318</v>
      </c>
      <c r="C18" s="450"/>
      <c r="D18" s="450"/>
      <c r="E18" s="450"/>
      <c r="F18" s="450"/>
    </row>
    <row r="19" spans="1:6" ht="25.5">
      <c r="A19" s="247" t="s">
        <v>360</v>
      </c>
      <c r="B19" s="451" t="s">
        <v>361</v>
      </c>
      <c r="C19" s="450"/>
      <c r="D19" s="450"/>
      <c r="E19" s="450"/>
      <c r="F19" s="450"/>
    </row>
    <row r="20" spans="1:6" ht="25.5">
      <c r="A20" s="247" t="s">
        <v>392</v>
      </c>
      <c r="B20" s="451" t="s">
        <v>393</v>
      </c>
      <c r="C20" s="450"/>
      <c r="D20" s="450"/>
      <c r="E20" s="450"/>
      <c r="F20" s="450"/>
    </row>
    <row r="21" spans="1:6" ht="25.5">
      <c r="A21" s="247" t="s">
        <v>395</v>
      </c>
      <c r="B21" s="451" t="s">
        <v>394</v>
      </c>
      <c r="C21" s="450"/>
      <c r="D21" s="450"/>
      <c r="E21" s="450"/>
      <c r="F21" s="450"/>
    </row>
    <row r="22" spans="1:6" ht="25.5">
      <c r="A22" s="247" t="s">
        <v>399</v>
      </c>
      <c r="B22" s="451" t="s">
        <v>400</v>
      </c>
      <c r="C22" s="450"/>
      <c r="D22" s="450"/>
      <c r="E22" s="450"/>
      <c r="F22" s="450"/>
    </row>
    <row r="23" spans="1:6">
      <c r="B23" s="450"/>
      <c r="C23" s="450"/>
      <c r="D23" s="450"/>
      <c r="E23" s="450"/>
      <c r="F23" s="450"/>
    </row>
    <row r="24" spans="1:6">
      <c r="B24" s="450"/>
      <c r="C24" s="450"/>
      <c r="D24" s="450"/>
      <c r="E24" s="450"/>
      <c r="F24" s="450"/>
    </row>
    <row r="25" spans="1:6">
      <c r="B25" s="450"/>
      <c r="C25" s="450"/>
      <c r="D25" s="450"/>
      <c r="E25" s="450"/>
      <c r="F25" s="450"/>
    </row>
    <row r="26" spans="1:6">
      <c r="B26" s="450"/>
      <c r="C26" s="450"/>
      <c r="D26" s="450"/>
      <c r="E26" s="450"/>
      <c r="F26" s="450"/>
    </row>
    <row r="27" spans="1:6">
      <c r="B27" s="450"/>
      <c r="C27" s="450"/>
      <c r="D27" s="450"/>
      <c r="E27" s="450"/>
      <c r="F27" s="450"/>
    </row>
  </sheetData>
  <sheetProtection algorithmName="SHA-512" hashValue="McHci5GEgL2cQiuh7ToYXKfle+D+wfLfRNbe9OOQ/Pv1oK6sA7AjLfH1/B1KzixwPX5TiF2h3nUHV0qGxo30cQ==" saltValue="w+EOOXLg8yEphwiv+mJTkw==" spinCount="100000" sheet="1" selectLockedCells="1"/>
  <mergeCells count="27">
    <mergeCell ref="B12:F12"/>
    <mergeCell ref="B1:F1"/>
    <mergeCell ref="B2:F2"/>
    <mergeCell ref="B3:F3"/>
    <mergeCell ref="B4:F4"/>
    <mergeCell ref="B11:F11"/>
    <mergeCell ref="B5:F5"/>
    <mergeCell ref="B6:F6"/>
    <mergeCell ref="B7:F7"/>
    <mergeCell ref="B8:F8"/>
    <mergeCell ref="B9:F9"/>
    <mergeCell ref="B10:F10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</mergeCells>
  <phoneticPr fontId="48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workbookViewId="0">
      <selection activeCell="A2" sqref="A2"/>
    </sheetView>
  </sheetViews>
  <sheetFormatPr baseColWidth="10" defaultRowHeight="12.75"/>
  <cols>
    <col min="1" max="1" width="41.42578125" customWidth="1"/>
  </cols>
  <sheetData>
    <row r="1" spans="1:36">
      <c r="A1" t="s">
        <v>319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  <c r="K1" t="s">
        <v>329</v>
      </c>
      <c r="L1" t="s">
        <v>330</v>
      </c>
      <c r="M1" t="s">
        <v>61</v>
      </c>
      <c r="N1" t="s">
        <v>331</v>
      </c>
      <c r="O1" t="s">
        <v>332</v>
      </c>
      <c r="P1" t="s">
        <v>333</v>
      </c>
      <c r="Q1" t="s">
        <v>334</v>
      </c>
      <c r="R1" t="s">
        <v>335</v>
      </c>
      <c r="S1" t="s">
        <v>336</v>
      </c>
      <c r="T1" t="s">
        <v>337</v>
      </c>
      <c r="U1" t="s">
        <v>338</v>
      </c>
      <c r="V1" t="s">
        <v>339</v>
      </c>
      <c r="W1" t="s">
        <v>340</v>
      </c>
      <c r="X1" t="s">
        <v>341</v>
      </c>
      <c r="Y1" t="s">
        <v>342</v>
      </c>
      <c r="Z1" t="s">
        <v>343</v>
      </c>
      <c r="AA1" t="s">
        <v>344</v>
      </c>
      <c r="AB1" t="s">
        <v>345</v>
      </c>
      <c r="AC1" t="s">
        <v>346</v>
      </c>
      <c r="AD1" t="s">
        <v>347</v>
      </c>
      <c r="AE1" t="s">
        <v>348</v>
      </c>
      <c r="AF1" t="s">
        <v>349</v>
      </c>
      <c r="AG1" t="s">
        <v>350</v>
      </c>
      <c r="AH1" t="s">
        <v>351</v>
      </c>
      <c r="AI1" t="s">
        <v>352</v>
      </c>
      <c r="AJ1" t="s">
        <v>353</v>
      </c>
    </row>
    <row r="2" spans="1:36" ht="15">
      <c r="A2" s="301" t="s">
        <v>354</v>
      </c>
      <c r="C2" s="138"/>
      <c r="D2" s="138"/>
      <c r="L2" s="138"/>
      <c r="N2" s="249"/>
      <c r="V2" s="138"/>
    </row>
    <row r="3" spans="1:36" ht="15">
      <c r="A3" s="301" t="s">
        <v>355</v>
      </c>
      <c r="C3" s="138"/>
      <c r="D3" s="138"/>
      <c r="L3" s="138"/>
      <c r="N3" s="249"/>
      <c r="V3" s="138"/>
      <c r="Y3" s="249"/>
    </row>
    <row r="4" spans="1:36" ht="15">
      <c r="A4" s="301"/>
      <c r="C4" s="138"/>
      <c r="D4" s="138"/>
      <c r="L4" s="138"/>
      <c r="N4" s="249"/>
      <c r="V4" s="138"/>
      <c r="Y4" s="249"/>
    </row>
    <row r="5" spans="1:36" ht="15">
      <c r="A5" s="301"/>
      <c r="C5" s="138"/>
      <c r="D5" s="138"/>
      <c r="L5" s="138"/>
      <c r="N5" s="249"/>
      <c r="V5" s="138"/>
      <c r="Y5" s="249"/>
    </row>
    <row r="6" spans="1:36" ht="15">
      <c r="A6" s="301"/>
      <c r="C6" s="138"/>
      <c r="D6" s="138"/>
      <c r="L6" s="138"/>
      <c r="N6" s="249"/>
      <c r="V6" s="138"/>
      <c r="Y6" s="249"/>
    </row>
    <row r="7" spans="1:36" ht="15">
      <c r="A7" s="301"/>
      <c r="C7" s="138"/>
      <c r="D7" s="138"/>
      <c r="L7" s="138"/>
      <c r="N7" s="249"/>
      <c r="V7" s="138"/>
      <c r="Y7" s="249"/>
    </row>
    <row r="8" spans="1:36" ht="15">
      <c r="A8" s="301"/>
      <c r="C8" s="138"/>
      <c r="D8" s="138"/>
      <c r="L8" s="138"/>
      <c r="N8" s="249"/>
      <c r="V8" s="138"/>
      <c r="Y8" s="249"/>
    </row>
    <row r="9" spans="1:36" ht="15">
      <c r="A9" s="301"/>
      <c r="C9" s="138"/>
      <c r="D9" s="138"/>
      <c r="N9" s="249"/>
      <c r="Y9" s="249"/>
    </row>
    <row r="10" spans="1:36" ht="15">
      <c r="A10" s="301"/>
      <c r="C10" s="138"/>
      <c r="D10" s="138"/>
      <c r="N10" s="249"/>
      <c r="Y10" s="249"/>
    </row>
    <row r="11" spans="1:36" ht="15">
      <c r="A11" s="301"/>
      <c r="C11" s="138"/>
      <c r="D11" s="138"/>
      <c r="N11" s="249"/>
      <c r="Y11" s="249"/>
    </row>
    <row r="12" spans="1:36" ht="15">
      <c r="A12" s="301"/>
      <c r="C12" s="138"/>
      <c r="D12" s="138"/>
      <c r="N12" s="249"/>
      <c r="Y12" s="249"/>
    </row>
    <row r="13" spans="1:36" ht="15">
      <c r="A13" s="301"/>
      <c r="C13" s="138"/>
      <c r="D13" s="138"/>
      <c r="N13" s="249"/>
      <c r="Y13" s="249"/>
    </row>
    <row r="14" spans="1:36" ht="15">
      <c r="A14" s="301"/>
      <c r="C14" s="138"/>
      <c r="D14" s="138"/>
      <c r="N14" s="249"/>
      <c r="Y14" s="249"/>
    </row>
    <row r="15" spans="1:36" ht="15">
      <c r="A15" s="301"/>
      <c r="C15" s="138"/>
      <c r="D15" s="138"/>
      <c r="N15" s="249"/>
      <c r="Y15" s="249"/>
    </row>
    <row r="16" spans="1:36" ht="15">
      <c r="A16" s="301"/>
      <c r="C16" s="138"/>
      <c r="D16" s="138"/>
      <c r="N16" s="249"/>
      <c r="Y16" s="249"/>
    </row>
    <row r="17" spans="1:25" ht="15">
      <c r="A17" s="301"/>
      <c r="C17" s="138"/>
      <c r="D17" s="138"/>
      <c r="N17" s="249"/>
      <c r="Y17" s="249"/>
    </row>
    <row r="18" spans="1:25" ht="15">
      <c r="A18" s="301"/>
      <c r="C18" s="138"/>
      <c r="D18" s="138"/>
      <c r="N18" s="249"/>
      <c r="Y18" s="249"/>
    </row>
    <row r="19" spans="1:25" ht="15">
      <c r="A19" s="301"/>
      <c r="C19" s="138"/>
      <c r="D19" s="138"/>
      <c r="N19" s="249"/>
      <c r="Y19" s="249"/>
    </row>
    <row r="20" spans="1:25" ht="15">
      <c r="A20" s="301"/>
      <c r="C20" s="138"/>
      <c r="D20" s="138"/>
      <c r="N20" s="249"/>
      <c r="Y20" s="249"/>
    </row>
    <row r="21" spans="1:25" ht="15">
      <c r="A21" s="301"/>
      <c r="C21" s="138"/>
      <c r="D21" s="138"/>
      <c r="N21" s="249"/>
      <c r="Y21" s="249"/>
    </row>
    <row r="22" spans="1:25" ht="15">
      <c r="A22" s="301"/>
      <c r="C22" s="138"/>
      <c r="D22" s="138"/>
      <c r="N22" s="249"/>
      <c r="Y22" s="249"/>
    </row>
    <row r="23" spans="1:25" ht="15">
      <c r="A23" s="301"/>
      <c r="C23" s="138"/>
      <c r="D23" s="138"/>
      <c r="N23" s="249"/>
      <c r="Y23" s="249"/>
    </row>
    <row r="24" spans="1:25" ht="15">
      <c r="A24" s="301"/>
      <c r="C24" s="138"/>
      <c r="D24" s="138"/>
      <c r="N24" s="249"/>
      <c r="Y24" s="249"/>
    </row>
    <row r="25" spans="1:25" ht="15">
      <c r="A25" s="301"/>
      <c r="C25" s="138"/>
      <c r="D25" s="138"/>
      <c r="N25" s="249"/>
      <c r="Y25" s="249"/>
    </row>
    <row r="26" spans="1:25" ht="15">
      <c r="A26" s="301"/>
      <c r="C26" s="138"/>
      <c r="D26" s="138"/>
      <c r="N26" s="249"/>
      <c r="Y26" s="249"/>
    </row>
    <row r="27" spans="1:25" ht="15">
      <c r="A27" s="301"/>
      <c r="C27" s="138"/>
      <c r="D27" s="138"/>
      <c r="N27" s="249"/>
      <c r="Y27" s="249"/>
    </row>
    <row r="28" spans="1:25" ht="15">
      <c r="A28" s="301"/>
      <c r="C28" s="138"/>
      <c r="D28" s="138"/>
      <c r="N28" s="249"/>
      <c r="Y28" s="249"/>
    </row>
    <row r="29" spans="1:25" ht="15">
      <c r="A29" s="301"/>
      <c r="C29" s="138"/>
      <c r="D29" s="138"/>
      <c r="N29" s="249"/>
      <c r="Y29" s="249"/>
    </row>
    <row r="30" spans="1:25" ht="15">
      <c r="A30" s="301"/>
      <c r="C30" s="138"/>
      <c r="D30" s="138"/>
      <c r="N30" s="249"/>
      <c r="Y30" s="249"/>
    </row>
    <row r="31" spans="1:25" ht="15">
      <c r="A31" s="301"/>
      <c r="C31" s="138"/>
      <c r="D31" s="138"/>
      <c r="N31" s="249"/>
      <c r="Y31" s="249"/>
    </row>
    <row r="32" spans="1:25" ht="15">
      <c r="A32" s="301"/>
      <c r="C32" s="138"/>
      <c r="D32" s="138"/>
      <c r="N32" s="249"/>
      <c r="Y32" s="249"/>
    </row>
    <row r="33" spans="1:25" ht="15">
      <c r="A33" s="301"/>
      <c r="N33" s="249"/>
      <c r="Y33" s="249"/>
    </row>
    <row r="34" spans="1:25">
      <c r="N34" s="249"/>
      <c r="Y34" s="249"/>
    </row>
    <row r="35" spans="1:25">
      <c r="N35" s="249"/>
      <c r="Y35" s="249"/>
    </row>
    <row r="36" spans="1:25">
      <c r="N36" s="249"/>
      <c r="Y36" s="249"/>
    </row>
    <row r="37" spans="1:25">
      <c r="N37" s="249"/>
      <c r="Y37" s="249"/>
    </row>
    <row r="38" spans="1:25">
      <c r="N38" s="249"/>
      <c r="Y38" s="249"/>
    </row>
    <row r="39" spans="1:25">
      <c r="N39" s="249"/>
      <c r="Y39" s="249"/>
    </row>
    <row r="40" spans="1:25">
      <c r="N40" s="249"/>
      <c r="Y40" s="249"/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C36178-7C7B-415C-9A6C-9107B912125A}">
          <x14:formula1>
            <xm:f>'Order VVA'!$B$14:$B$15</xm:f>
          </x14:formula1>
          <xm:sqref>A2:A41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1"/>
  <sheetViews>
    <sheetView workbookViewId="0">
      <selection activeCell="A3" sqref="A3"/>
    </sheetView>
  </sheetViews>
  <sheetFormatPr baseColWidth="10" defaultRowHeight="12.75"/>
  <cols>
    <col min="1" max="1" width="5.5703125" customWidth="1"/>
    <col min="2" max="2" width="7.85546875" customWidth="1"/>
    <col min="3" max="4" width="16" customWidth="1"/>
    <col min="5" max="5" width="32.7109375" customWidth="1"/>
    <col min="6" max="6" width="5.85546875" customWidth="1"/>
    <col min="8" max="9" width="15.7109375" customWidth="1"/>
    <col min="10" max="10" width="32.42578125" customWidth="1"/>
    <col min="11" max="20" width="8.7109375" hidden="1" customWidth="1"/>
    <col min="21" max="21" width="32.7109375" hidden="1" customWidth="1"/>
    <col min="22" max="22" width="8.7109375" customWidth="1"/>
  </cols>
  <sheetData>
    <row r="1" spans="1:21">
      <c r="A1" s="250" t="s">
        <v>356</v>
      </c>
      <c r="B1" s="251"/>
      <c r="C1" s="251"/>
      <c r="D1" s="251"/>
      <c r="E1" s="251"/>
      <c r="F1" s="264" t="s">
        <v>357</v>
      </c>
      <c r="G1" s="252"/>
      <c r="H1" s="252"/>
      <c r="I1" s="252"/>
      <c r="J1" s="252"/>
    </row>
    <row r="2" spans="1:21">
      <c r="A2" s="250" t="s">
        <v>358</v>
      </c>
      <c r="B2" s="251"/>
      <c r="C2" s="251"/>
      <c r="D2" s="251"/>
      <c r="E2" s="251"/>
      <c r="F2" s="264" t="s">
        <v>358</v>
      </c>
      <c r="G2" s="252"/>
      <c r="H2" s="252"/>
      <c r="I2" s="252"/>
      <c r="J2" s="252"/>
      <c r="K2">
        <f>IFERROR(VLOOKUP(ROW()-1,L$2:M$1001,2,FALSE),0)</f>
        <v>2</v>
      </c>
      <c r="L2">
        <f>N2*SUM(N$2:N2)</f>
        <v>1</v>
      </c>
      <c r="M2">
        <f>IF(N2=0,0,ROW())</f>
        <v>2</v>
      </c>
      <c r="N2">
        <f t="shared" ref="N2" si="0">IF(O2="",0,1)</f>
        <v>1</v>
      </c>
      <c r="O2">
        <f>IF(VVA!A2=Daten!$J$1,VVA!B2,"")</f>
        <v>0</v>
      </c>
      <c r="Q2">
        <f>IFERROR(VLOOKUP(ROW()-1,R$2:S$1001,2,FALSE),0)</f>
        <v>3</v>
      </c>
      <c r="R2">
        <f>T2*SUM(T$2:T2)</f>
        <v>0</v>
      </c>
      <c r="S2">
        <f>IF(T2=0,0,ROW())</f>
        <v>0</v>
      </c>
      <c r="T2">
        <f t="shared" ref="T2" si="1">IF(U2="",0,1)</f>
        <v>0</v>
      </c>
      <c r="U2" t="str">
        <f>IF(VVA!A2=Daten!$J$2,VVA!B2,"")</f>
        <v/>
      </c>
    </row>
    <row r="3" spans="1:21">
      <c r="A3" s="291">
        <v>1</v>
      </c>
      <c r="B3" s="253">
        <f ca="1">IF(K2=0,"",INDIRECT("o"&amp;K2))</f>
        <v>0</v>
      </c>
      <c r="C3" s="253" t="str">
        <f ca="1">IFERROR(VLOOKUP(B3,VVA!B:V,2,FALSE),"")</f>
        <v/>
      </c>
      <c r="D3" s="253" t="str">
        <f ca="1">IFERROR(VLOOKUP(B3,VVA!B:V,3,FALSE),"")</f>
        <v/>
      </c>
      <c r="E3" s="262" t="str">
        <f ca="1">IFERROR(VLOOKUP(B3,VVA!B:V,21,FALSE),"")</f>
        <v/>
      </c>
      <c r="F3" s="289">
        <v>1</v>
      </c>
      <c r="G3" s="254" cm="1">
        <f t="array" aca="1" ref="G3" ca="1">IF(Q2=0,"",INDIRECT("u"&amp;Q2))</f>
        <v>0</v>
      </c>
      <c r="H3" s="254" t="str">
        <f ca="1">IFERROR(VLOOKUP(G3,VVA!B:V,2,FALSE),"")</f>
        <v/>
      </c>
      <c r="I3" s="254" t="str">
        <f ca="1">IFERROR(VLOOKUP(G3,VVA!B:V,3,FALSE),"")</f>
        <v/>
      </c>
      <c r="J3" s="255" t="str">
        <f ca="1">IFERROR(VLOOKUP(G3,VVA!B:V,21,FALSE),"")</f>
        <v/>
      </c>
      <c r="K3">
        <f t="shared" ref="K3:K21" si="2">IFERROR(VLOOKUP(ROW()-1,L$2:M$1001,2,FALSE),0)</f>
        <v>0</v>
      </c>
      <c r="L3">
        <f>N3*SUM(N$2:N3)</f>
        <v>0</v>
      </c>
      <c r="M3">
        <f t="shared" ref="M3:M22" si="3">IF(N3=0,0,ROW())</f>
        <v>0</v>
      </c>
      <c r="N3">
        <f t="shared" ref="N3:N22" si="4">IF(O3="",0,1)</f>
        <v>0</v>
      </c>
      <c r="O3" t="str">
        <f>IF(VVA!A3=Daten!$J$1,VVA!B3,"")</f>
        <v/>
      </c>
      <c r="Q3">
        <f t="shared" ref="Q3:Q22" si="5">IFERROR(VLOOKUP(ROW()-1,R$2:S$1001,2,FALSE),0)</f>
        <v>0</v>
      </c>
      <c r="R3">
        <f>T3*SUM(T$2:T3)</f>
        <v>1</v>
      </c>
      <c r="S3">
        <f t="shared" ref="S3:S22" si="6">IF(T3=0,0,ROW())</f>
        <v>3</v>
      </c>
      <c r="T3">
        <f t="shared" ref="T3:T22" si="7">IF(U3="",0,1)</f>
        <v>1</v>
      </c>
      <c r="U3">
        <f>IF(VVA!A3=Daten!$J$2,VVA!B3,"")</f>
        <v>0</v>
      </c>
    </row>
    <row r="4" spans="1:21">
      <c r="A4" s="292">
        <v>2</v>
      </c>
      <c r="B4" s="256" t="str">
        <f t="shared" ref="B4:B22" ca="1" si="8">IF(K3=0,"",INDIRECT("o"&amp;K3))</f>
        <v/>
      </c>
      <c r="C4" s="256" t="str">
        <f ca="1">IFERROR(VLOOKUP(B4,VVA!B:V,2,FALSE),"")</f>
        <v/>
      </c>
      <c r="D4" s="256" t="str">
        <f ca="1">IFERROR(VLOOKUP(B4,VVA!B:V,3,FALSE),"")</f>
        <v/>
      </c>
      <c r="E4" s="263" t="str">
        <f ca="1">IFERROR(VLOOKUP(B4,VVA!B:V,21,FALSE),"")</f>
        <v/>
      </c>
      <c r="F4" s="290">
        <v>2</v>
      </c>
      <c r="G4" s="257" t="str" cm="1">
        <f t="array" aca="1" ref="G4" ca="1">IF(Q3=0,"",INDIRECT("u"&amp;Q3))</f>
        <v/>
      </c>
      <c r="H4" s="257" t="str">
        <f ca="1">IFERROR(VLOOKUP(G4,VVA!B:V,2,FALSE),"")</f>
        <v/>
      </c>
      <c r="I4" s="257" t="str">
        <f ca="1">IFERROR(VLOOKUP(G4,VVA!B:V,3,FALSE),"")</f>
        <v/>
      </c>
      <c r="J4" s="258" t="str">
        <f ca="1">IFERROR(VLOOKUP(G4,VVA!B:V,21,FALSE),"")</f>
        <v/>
      </c>
      <c r="K4">
        <f t="shared" si="2"/>
        <v>0</v>
      </c>
      <c r="L4">
        <f>N4*SUM(N$2:N4)</f>
        <v>0</v>
      </c>
      <c r="M4">
        <f t="shared" si="3"/>
        <v>0</v>
      </c>
      <c r="N4">
        <f t="shared" si="4"/>
        <v>0</v>
      </c>
      <c r="O4" t="str">
        <f>IF(VVA!A4=Daten!$J$1,VVA!B4,"")</f>
        <v/>
      </c>
      <c r="Q4">
        <f t="shared" si="5"/>
        <v>0</v>
      </c>
      <c r="R4">
        <f>T4*SUM(T$2:T4)</f>
        <v>0</v>
      </c>
      <c r="S4">
        <f t="shared" si="6"/>
        <v>0</v>
      </c>
      <c r="T4">
        <f t="shared" si="7"/>
        <v>0</v>
      </c>
      <c r="U4" t="str">
        <f>IF(VVA!A4=Daten!$J$2,VVA!B4,"")</f>
        <v/>
      </c>
    </row>
    <row r="5" spans="1:21">
      <c r="A5" s="292">
        <v>3</v>
      </c>
      <c r="B5" s="256" t="str">
        <f t="shared" ca="1" si="8"/>
        <v/>
      </c>
      <c r="C5" s="256" t="str">
        <f ca="1">IFERROR(VLOOKUP(B5,VVA!B:V,2,FALSE),"")</f>
        <v/>
      </c>
      <c r="D5" s="256" t="str">
        <f ca="1">IFERROR(VLOOKUP(B5,VVA!B:V,3,FALSE),"")</f>
        <v/>
      </c>
      <c r="E5" s="263" t="str">
        <f ca="1">IFERROR(VLOOKUP(B5,VVA!B:V,21,FALSE),"")</f>
        <v/>
      </c>
      <c r="F5" s="290">
        <v>3</v>
      </c>
      <c r="G5" s="257" t="str" cm="1">
        <f t="array" aca="1" ref="G5" ca="1">IF(Q4=0,"",INDIRECT("u"&amp;Q4))</f>
        <v/>
      </c>
      <c r="H5" s="257" t="str">
        <f ca="1">IFERROR(VLOOKUP(G5,VVA!B:V,2,FALSE),"")</f>
        <v/>
      </c>
      <c r="I5" s="257" t="str">
        <f ca="1">IFERROR(VLOOKUP(G5,VVA!B:V,3,FALSE),"")</f>
        <v/>
      </c>
      <c r="J5" s="258" t="str">
        <f ca="1">IFERROR(VLOOKUP(G5,VVA!B:V,21,FALSE),"")</f>
        <v/>
      </c>
      <c r="K5">
        <f t="shared" si="2"/>
        <v>0</v>
      </c>
      <c r="L5">
        <f>N5*SUM(N$2:N5)</f>
        <v>0</v>
      </c>
      <c r="M5">
        <f t="shared" si="3"/>
        <v>0</v>
      </c>
      <c r="N5">
        <f t="shared" si="4"/>
        <v>0</v>
      </c>
      <c r="O5" t="str">
        <f>IF(VVA!A5=Daten!$J$1,VVA!B5,"")</f>
        <v/>
      </c>
      <c r="Q5">
        <f t="shared" si="5"/>
        <v>0</v>
      </c>
      <c r="R5">
        <f>T5*SUM(T$2:T5)</f>
        <v>0</v>
      </c>
      <c r="S5">
        <f t="shared" si="6"/>
        <v>0</v>
      </c>
      <c r="T5">
        <f t="shared" si="7"/>
        <v>0</v>
      </c>
      <c r="U5" t="str">
        <f>IF(VVA!A5=Daten!$J$2,VVA!B5,"")</f>
        <v/>
      </c>
    </row>
    <row r="6" spans="1:21">
      <c r="A6" s="292">
        <v>4</v>
      </c>
      <c r="B6" s="256" t="str">
        <f t="shared" ca="1" si="8"/>
        <v/>
      </c>
      <c r="C6" s="256" t="str">
        <f ca="1">IFERROR(VLOOKUP(B6,VVA!B:V,2,FALSE),"")</f>
        <v/>
      </c>
      <c r="D6" s="256" t="str">
        <f ca="1">IFERROR(VLOOKUP(B6,VVA!B:V,3,FALSE),"")</f>
        <v/>
      </c>
      <c r="E6" s="263" t="str">
        <f ca="1">IFERROR(VLOOKUP(B6,VVA!B:V,21,FALSE),"")</f>
        <v/>
      </c>
      <c r="F6" s="290">
        <v>4</v>
      </c>
      <c r="G6" s="257" t="str" cm="1">
        <f t="array" aca="1" ref="G6" ca="1">IF(Q5=0,"",INDIRECT("u"&amp;Q5))</f>
        <v/>
      </c>
      <c r="H6" s="257" t="str">
        <f ca="1">IFERROR(VLOOKUP(G6,VVA!B:V,2,FALSE),"")</f>
        <v/>
      </c>
      <c r="I6" s="257" t="str">
        <f ca="1">IFERROR(VLOOKUP(G6,VVA!B:V,3,FALSE),"")</f>
        <v/>
      </c>
      <c r="J6" s="258" t="str">
        <f ca="1">IFERROR(VLOOKUP(G6,VVA!B:V,21,FALSE),"")</f>
        <v/>
      </c>
      <c r="K6">
        <f t="shared" si="2"/>
        <v>0</v>
      </c>
      <c r="L6">
        <f>N6*SUM(N$2:N6)</f>
        <v>0</v>
      </c>
      <c r="M6">
        <f t="shared" si="3"/>
        <v>0</v>
      </c>
      <c r="N6">
        <f t="shared" si="4"/>
        <v>0</v>
      </c>
      <c r="O6" t="str">
        <f>IF(VVA!A6=Daten!$J$1,VVA!B6,"")</f>
        <v/>
      </c>
      <c r="Q6">
        <f t="shared" si="5"/>
        <v>0</v>
      </c>
      <c r="R6">
        <f>T6*SUM(T$2:T6)</f>
        <v>0</v>
      </c>
      <c r="S6">
        <f t="shared" si="6"/>
        <v>0</v>
      </c>
      <c r="T6">
        <f t="shared" si="7"/>
        <v>0</v>
      </c>
      <c r="U6" t="str">
        <f>IF(VVA!A6=Daten!$J$2,VVA!B6,"")</f>
        <v/>
      </c>
    </row>
    <row r="7" spans="1:21">
      <c r="A7" s="292">
        <v>5</v>
      </c>
      <c r="B7" s="256" t="str">
        <f t="shared" ca="1" si="8"/>
        <v/>
      </c>
      <c r="C7" s="256" t="str">
        <f ca="1">IFERROR(VLOOKUP(B7,VVA!B:V,2,FALSE),"")</f>
        <v/>
      </c>
      <c r="D7" s="256" t="str">
        <f ca="1">IFERROR(VLOOKUP(B7,VVA!B:V,3,FALSE),"")</f>
        <v/>
      </c>
      <c r="E7" s="263" t="str">
        <f ca="1">IFERROR(VLOOKUP(B7,VVA!B:V,21,FALSE),"")</f>
        <v/>
      </c>
      <c r="F7" s="290">
        <v>5</v>
      </c>
      <c r="G7" s="257" t="str" cm="1">
        <f t="array" aca="1" ref="G7" ca="1">IF(Q6=0,"",INDIRECT("u"&amp;Q6))</f>
        <v/>
      </c>
      <c r="H7" s="257" t="str">
        <f ca="1">IFERROR(VLOOKUP(G7,VVA!B:V,2,FALSE),"")</f>
        <v/>
      </c>
      <c r="I7" s="257" t="str">
        <f ca="1">IFERROR(VLOOKUP(G7,VVA!B:V,3,FALSE),"")</f>
        <v/>
      </c>
      <c r="J7" s="258" t="str">
        <f ca="1">IFERROR(VLOOKUP(G7,VVA!B:V,21,FALSE),"")</f>
        <v/>
      </c>
      <c r="K7">
        <f t="shared" si="2"/>
        <v>0</v>
      </c>
      <c r="L7">
        <f>N7*SUM(N$2:N7)</f>
        <v>0</v>
      </c>
      <c r="M7">
        <f t="shared" si="3"/>
        <v>0</v>
      </c>
      <c r="N7">
        <f t="shared" si="4"/>
        <v>0</v>
      </c>
      <c r="O7" t="str">
        <f>IF(VVA!A7=Daten!$J$1,VVA!B7,"")</f>
        <v/>
      </c>
      <c r="Q7">
        <f t="shared" si="5"/>
        <v>0</v>
      </c>
      <c r="R7">
        <f>T7*SUM(T$2:T7)</f>
        <v>0</v>
      </c>
      <c r="S7">
        <f t="shared" si="6"/>
        <v>0</v>
      </c>
      <c r="T7">
        <f t="shared" si="7"/>
        <v>0</v>
      </c>
      <c r="U7" t="str">
        <f>IF(VVA!A7=Daten!$J$2,VVA!B7,"")</f>
        <v/>
      </c>
    </row>
    <row r="8" spans="1:21">
      <c r="A8" s="292">
        <v>6</v>
      </c>
      <c r="B8" s="256" t="str">
        <f t="shared" ca="1" si="8"/>
        <v/>
      </c>
      <c r="C8" s="256" t="str">
        <f ca="1">IFERROR(VLOOKUP(B8,VVA!B:V,2,FALSE),"")</f>
        <v/>
      </c>
      <c r="D8" s="256" t="str">
        <f ca="1">IFERROR(VLOOKUP(B8,VVA!B:V,3,FALSE),"")</f>
        <v/>
      </c>
      <c r="E8" s="263" t="str">
        <f ca="1">IFERROR(VLOOKUP(B8,VVA!B:V,21,FALSE),"")</f>
        <v/>
      </c>
      <c r="F8" s="290">
        <v>6</v>
      </c>
      <c r="G8" s="257" t="str" cm="1">
        <f t="array" aca="1" ref="G8" ca="1">IF(Q7=0,"",INDIRECT("u"&amp;Q7))</f>
        <v/>
      </c>
      <c r="H8" s="257" t="str">
        <f ca="1">IFERROR(VLOOKUP(G8,VVA!B:V,2,FALSE),"")</f>
        <v/>
      </c>
      <c r="I8" s="257" t="str">
        <f ca="1">IFERROR(VLOOKUP(G8,VVA!B:V,3,FALSE),"")</f>
        <v/>
      </c>
      <c r="J8" s="258" t="str">
        <f ca="1">IFERROR(VLOOKUP(G8,VVA!B:V,21,FALSE),"")</f>
        <v/>
      </c>
      <c r="K8">
        <f t="shared" si="2"/>
        <v>0</v>
      </c>
      <c r="L8">
        <f>N8*SUM(N$2:N8)</f>
        <v>0</v>
      </c>
      <c r="M8">
        <f t="shared" si="3"/>
        <v>0</v>
      </c>
      <c r="N8">
        <f t="shared" si="4"/>
        <v>0</v>
      </c>
      <c r="O8" t="str">
        <f>IF(VVA!A8=Daten!$J$1,VVA!B8,"")</f>
        <v/>
      </c>
      <c r="Q8">
        <f t="shared" si="5"/>
        <v>0</v>
      </c>
      <c r="R8">
        <f>T8*SUM(T$2:T8)</f>
        <v>0</v>
      </c>
      <c r="S8">
        <f t="shared" si="6"/>
        <v>0</v>
      </c>
      <c r="T8">
        <f t="shared" si="7"/>
        <v>0</v>
      </c>
      <c r="U8" t="str">
        <f>IF(VVA!A8=Daten!$J$2,VVA!B8,"")</f>
        <v/>
      </c>
    </row>
    <row r="9" spans="1:21">
      <c r="A9" s="292">
        <v>7</v>
      </c>
      <c r="B9" s="256" t="str">
        <f t="shared" ca="1" si="8"/>
        <v/>
      </c>
      <c r="C9" s="256" t="str">
        <f ca="1">IFERROR(VLOOKUP(B9,VVA!B:V,2,FALSE),"")</f>
        <v/>
      </c>
      <c r="D9" s="256" t="str">
        <f ca="1">IFERROR(VLOOKUP(B9,VVA!B:V,3,FALSE),"")</f>
        <v/>
      </c>
      <c r="E9" s="263" t="str">
        <f ca="1">IFERROR(VLOOKUP(B9,VVA!B:V,21,FALSE),"")</f>
        <v/>
      </c>
      <c r="F9" s="290">
        <v>7</v>
      </c>
      <c r="G9" s="257" t="str" cm="1">
        <f t="array" aca="1" ref="G9" ca="1">IF(Q8=0,"",INDIRECT("u"&amp;Q8))</f>
        <v/>
      </c>
      <c r="H9" s="257" t="str">
        <f ca="1">IFERROR(VLOOKUP(G9,VVA!B:V,2,FALSE),"")</f>
        <v/>
      </c>
      <c r="I9" s="257" t="str">
        <f ca="1">IFERROR(VLOOKUP(G9,VVA!B:V,3,FALSE),"")</f>
        <v/>
      </c>
      <c r="J9" s="258" t="str">
        <f ca="1">IFERROR(VLOOKUP(G9,VVA!B:V,21,FALSE),"")</f>
        <v/>
      </c>
      <c r="K9">
        <f t="shared" si="2"/>
        <v>0</v>
      </c>
      <c r="L9">
        <f>N9*SUM(N$2:N9)</f>
        <v>0</v>
      </c>
      <c r="M9">
        <f t="shared" si="3"/>
        <v>0</v>
      </c>
      <c r="N9">
        <f t="shared" si="4"/>
        <v>0</v>
      </c>
      <c r="O9" t="str">
        <f>IF(VVA!A9=Daten!$J$1,VVA!B9,"")</f>
        <v/>
      </c>
      <c r="Q9">
        <f t="shared" si="5"/>
        <v>0</v>
      </c>
      <c r="R9">
        <f>T9*SUM(T$2:T9)</f>
        <v>0</v>
      </c>
      <c r="S9">
        <f t="shared" si="6"/>
        <v>0</v>
      </c>
      <c r="T9">
        <f t="shared" si="7"/>
        <v>0</v>
      </c>
      <c r="U9" t="str">
        <f>IF(VVA!A9=Daten!$J$2,VVA!B9,"")</f>
        <v/>
      </c>
    </row>
    <row r="10" spans="1:21">
      <c r="A10" s="292">
        <v>8</v>
      </c>
      <c r="B10" s="256" t="str">
        <f t="shared" ca="1" si="8"/>
        <v/>
      </c>
      <c r="C10" s="256" t="str">
        <f ca="1">IFERROR(VLOOKUP(B10,VVA!B:V,2,FALSE),"")</f>
        <v/>
      </c>
      <c r="D10" s="256" t="str">
        <f ca="1">IFERROR(VLOOKUP(B10,VVA!B:V,3,FALSE),"")</f>
        <v/>
      </c>
      <c r="E10" s="263" t="str">
        <f ca="1">IFERROR(VLOOKUP(B10,VVA!B:V,21,FALSE),"")</f>
        <v/>
      </c>
      <c r="F10" s="290">
        <v>8</v>
      </c>
      <c r="G10" s="257" t="str" cm="1">
        <f t="array" aca="1" ref="G10" ca="1">IF(Q9=0,"",INDIRECT("u"&amp;Q9))</f>
        <v/>
      </c>
      <c r="H10" s="257" t="str">
        <f ca="1">IFERROR(VLOOKUP(G10,VVA!B:V,2,FALSE),"")</f>
        <v/>
      </c>
      <c r="I10" s="257" t="str">
        <f ca="1">IFERROR(VLOOKUP(G10,VVA!B:V,3,FALSE),"")</f>
        <v/>
      </c>
      <c r="J10" s="258" t="str">
        <f ca="1">IFERROR(VLOOKUP(G10,VVA!B:V,21,FALSE),"")</f>
        <v/>
      </c>
      <c r="K10">
        <f t="shared" si="2"/>
        <v>0</v>
      </c>
      <c r="L10">
        <f>N10*SUM(N$2:N10)</f>
        <v>0</v>
      </c>
      <c r="M10">
        <f t="shared" si="3"/>
        <v>0</v>
      </c>
      <c r="N10">
        <f t="shared" si="4"/>
        <v>0</v>
      </c>
      <c r="O10" t="str">
        <f>IF(VVA!A10=Daten!$J$1,VVA!B10,"")</f>
        <v/>
      </c>
      <c r="Q10">
        <f t="shared" si="5"/>
        <v>0</v>
      </c>
      <c r="R10">
        <f>T10*SUM(T$2:T10)</f>
        <v>0</v>
      </c>
      <c r="S10">
        <f t="shared" si="6"/>
        <v>0</v>
      </c>
      <c r="T10">
        <f t="shared" si="7"/>
        <v>0</v>
      </c>
      <c r="U10" t="str">
        <f>IF(VVA!A10=Daten!$J$2,VVA!B10,"")</f>
        <v/>
      </c>
    </row>
    <row r="11" spans="1:21">
      <c r="A11" s="292">
        <v>9</v>
      </c>
      <c r="B11" s="256" t="str">
        <f t="shared" ca="1" si="8"/>
        <v/>
      </c>
      <c r="C11" s="256" t="str">
        <f ca="1">IFERROR(VLOOKUP(B11,VVA!B:V,2,FALSE),"")</f>
        <v/>
      </c>
      <c r="D11" s="256" t="str">
        <f ca="1">IFERROR(VLOOKUP(B11,VVA!B:V,3,FALSE),"")</f>
        <v/>
      </c>
      <c r="E11" s="263" t="str">
        <f ca="1">IFERROR(VLOOKUP(B11,VVA!B:V,21,FALSE),"")</f>
        <v/>
      </c>
      <c r="F11" s="290">
        <v>9</v>
      </c>
      <c r="G11" s="257" t="str" cm="1">
        <f t="array" aca="1" ref="G11" ca="1">IF(Q10=0,"",INDIRECT("u"&amp;Q10))</f>
        <v/>
      </c>
      <c r="H11" s="257" t="str">
        <f ca="1">IFERROR(VLOOKUP(G11,VVA!B:V,2,FALSE),"")</f>
        <v/>
      </c>
      <c r="I11" s="257" t="str">
        <f ca="1">IFERROR(VLOOKUP(G11,VVA!B:V,3,FALSE),"")</f>
        <v/>
      </c>
      <c r="J11" s="258" t="str">
        <f ca="1">IFERROR(VLOOKUP(G11,VVA!B:V,21,FALSE),"")</f>
        <v/>
      </c>
      <c r="K11">
        <f t="shared" si="2"/>
        <v>0</v>
      </c>
      <c r="L11">
        <f>N11*SUM(N$2:N11)</f>
        <v>0</v>
      </c>
      <c r="M11">
        <f t="shared" si="3"/>
        <v>0</v>
      </c>
      <c r="N11">
        <f t="shared" si="4"/>
        <v>0</v>
      </c>
      <c r="O11" t="str">
        <f>IF(VVA!A11=Daten!$J$1,VVA!B11,"")</f>
        <v/>
      </c>
      <c r="Q11">
        <f t="shared" si="5"/>
        <v>0</v>
      </c>
      <c r="R11">
        <f>T11*SUM(T$2:T11)</f>
        <v>0</v>
      </c>
      <c r="S11">
        <f t="shared" si="6"/>
        <v>0</v>
      </c>
      <c r="T11">
        <f t="shared" si="7"/>
        <v>0</v>
      </c>
      <c r="U11" t="str">
        <f>IF(VVA!A11=Daten!$J$2,VVA!B11,"")</f>
        <v/>
      </c>
    </row>
    <row r="12" spans="1:21">
      <c r="A12" s="292">
        <v>10</v>
      </c>
      <c r="B12" s="256" t="str">
        <f t="shared" ca="1" si="8"/>
        <v/>
      </c>
      <c r="C12" s="256" t="str">
        <f ca="1">IFERROR(VLOOKUP(B12,VVA!B:V,2,FALSE),"")</f>
        <v/>
      </c>
      <c r="D12" s="256" t="str">
        <f ca="1">IFERROR(VLOOKUP(B12,VVA!B:V,3,FALSE),"")</f>
        <v/>
      </c>
      <c r="E12" s="263" t="str">
        <f ca="1">IFERROR(VLOOKUP(B12,VVA!B:V,21,FALSE),"")</f>
        <v/>
      </c>
      <c r="F12" s="290">
        <v>10</v>
      </c>
      <c r="G12" s="257" t="str" cm="1">
        <f t="array" aca="1" ref="G12" ca="1">IF(Q11=0,"",INDIRECT("u"&amp;Q11))</f>
        <v/>
      </c>
      <c r="H12" s="257" t="str">
        <f ca="1">IFERROR(VLOOKUP(G12,VVA!B:V,2,FALSE),"")</f>
        <v/>
      </c>
      <c r="I12" s="257" t="str">
        <f ca="1">IFERROR(VLOOKUP(G12,VVA!B:V,3,FALSE),"")</f>
        <v/>
      </c>
      <c r="J12" s="258" t="str">
        <f ca="1">IFERROR(VLOOKUP(G12,VVA!B:V,21,FALSE),"")</f>
        <v/>
      </c>
      <c r="K12">
        <f t="shared" si="2"/>
        <v>0</v>
      </c>
      <c r="L12">
        <f>N12*SUM(N$2:N12)</f>
        <v>0</v>
      </c>
      <c r="M12">
        <f t="shared" si="3"/>
        <v>0</v>
      </c>
      <c r="N12">
        <f t="shared" si="4"/>
        <v>0</v>
      </c>
      <c r="O12" t="str">
        <f>IF(VVA!A12=Daten!$J$1,VVA!B12,"")</f>
        <v/>
      </c>
      <c r="Q12">
        <f t="shared" si="5"/>
        <v>0</v>
      </c>
      <c r="R12">
        <f>T12*SUM(T$2:T12)</f>
        <v>0</v>
      </c>
      <c r="S12">
        <f t="shared" si="6"/>
        <v>0</v>
      </c>
      <c r="T12">
        <f t="shared" si="7"/>
        <v>0</v>
      </c>
      <c r="U12" t="str">
        <f>IF(VVA!A12=Daten!$J$2,VVA!B12,"")</f>
        <v/>
      </c>
    </row>
    <row r="13" spans="1:21">
      <c r="A13" s="292">
        <v>11</v>
      </c>
      <c r="B13" s="256" t="str">
        <f t="shared" ca="1" si="8"/>
        <v/>
      </c>
      <c r="C13" s="256" t="str">
        <f ca="1">IFERROR(VLOOKUP(B13,VVA!B:V,2,FALSE),"")</f>
        <v/>
      </c>
      <c r="D13" s="256" t="str">
        <f ca="1">IFERROR(VLOOKUP(B13,VVA!B:V,3,FALSE),"")</f>
        <v/>
      </c>
      <c r="E13" s="263" t="str">
        <f ca="1">IFERROR(VLOOKUP(B13,VVA!B:V,21,FALSE),"")</f>
        <v/>
      </c>
      <c r="F13" s="290">
        <v>11</v>
      </c>
      <c r="G13" s="257" t="str" cm="1">
        <f t="array" aca="1" ref="G13" ca="1">IF(Q12=0,"",INDIRECT("u"&amp;Q12))</f>
        <v/>
      </c>
      <c r="H13" s="257" t="str">
        <f ca="1">IFERROR(VLOOKUP(G13,VVA!B:V,2,FALSE),"")</f>
        <v/>
      </c>
      <c r="I13" s="257" t="str">
        <f ca="1">IFERROR(VLOOKUP(G13,VVA!B:V,3,FALSE),"")</f>
        <v/>
      </c>
      <c r="J13" s="258" t="str">
        <f ca="1">IFERROR(VLOOKUP(G13,VVA!B:V,21,FALSE),"")</f>
        <v/>
      </c>
      <c r="K13">
        <f t="shared" si="2"/>
        <v>0</v>
      </c>
      <c r="L13">
        <f>N13*SUM(N$2:N13)</f>
        <v>0</v>
      </c>
      <c r="M13">
        <f t="shared" si="3"/>
        <v>0</v>
      </c>
      <c r="N13">
        <f t="shared" si="4"/>
        <v>0</v>
      </c>
      <c r="O13" t="str">
        <f>IF(VVA!A13=Daten!$J$1,VVA!B13,"")</f>
        <v/>
      </c>
      <c r="Q13">
        <f t="shared" si="5"/>
        <v>0</v>
      </c>
      <c r="R13">
        <f>T13*SUM(T$2:T13)</f>
        <v>0</v>
      </c>
      <c r="S13">
        <f t="shared" si="6"/>
        <v>0</v>
      </c>
      <c r="T13">
        <f t="shared" si="7"/>
        <v>0</v>
      </c>
      <c r="U13" t="str">
        <f>IF(VVA!A13=Daten!$J$2,VVA!B13,"")</f>
        <v/>
      </c>
    </row>
    <row r="14" spans="1:21">
      <c r="A14" s="292">
        <v>12</v>
      </c>
      <c r="B14" s="256" t="str">
        <f t="shared" ca="1" si="8"/>
        <v/>
      </c>
      <c r="C14" s="256" t="str">
        <f ca="1">IFERROR(VLOOKUP(B14,VVA!B:V,2,FALSE),"")</f>
        <v/>
      </c>
      <c r="D14" s="256" t="str">
        <f ca="1">IFERROR(VLOOKUP(B14,VVA!B:V,3,FALSE),"")</f>
        <v/>
      </c>
      <c r="E14" s="263" t="str">
        <f ca="1">IFERROR(VLOOKUP(B14,VVA!B:V,21,FALSE),"")</f>
        <v/>
      </c>
      <c r="F14" s="290">
        <v>12</v>
      </c>
      <c r="G14" s="257" t="str" cm="1">
        <f t="array" aca="1" ref="G14" ca="1">IF(Q13=0,"",INDIRECT("u"&amp;Q13))</f>
        <v/>
      </c>
      <c r="H14" s="257" t="str">
        <f ca="1">IFERROR(VLOOKUP(G14,VVA!B:V,2,FALSE),"")</f>
        <v/>
      </c>
      <c r="I14" s="257" t="str">
        <f ca="1">IFERROR(VLOOKUP(G14,VVA!B:V,3,FALSE),"")</f>
        <v/>
      </c>
      <c r="J14" s="258" t="str">
        <f ca="1">IFERROR(VLOOKUP(G14,VVA!B:V,21,FALSE),"")</f>
        <v/>
      </c>
      <c r="K14">
        <f t="shared" si="2"/>
        <v>0</v>
      </c>
      <c r="L14">
        <f>N14*SUM(N$2:N14)</f>
        <v>0</v>
      </c>
      <c r="M14">
        <f t="shared" si="3"/>
        <v>0</v>
      </c>
      <c r="N14">
        <f t="shared" si="4"/>
        <v>0</v>
      </c>
      <c r="O14" t="str">
        <f>IF(VVA!A14=Daten!$J$1,VVA!B14,"")</f>
        <v/>
      </c>
      <c r="Q14">
        <f t="shared" si="5"/>
        <v>0</v>
      </c>
      <c r="R14">
        <f>T14*SUM(T$2:T14)</f>
        <v>0</v>
      </c>
      <c r="S14">
        <f t="shared" si="6"/>
        <v>0</v>
      </c>
      <c r="T14">
        <f t="shared" si="7"/>
        <v>0</v>
      </c>
      <c r="U14" t="str">
        <f>IF(VVA!A14=Daten!$J$2,VVA!B14,"")</f>
        <v/>
      </c>
    </row>
    <row r="15" spans="1:21">
      <c r="A15" s="292">
        <v>13</v>
      </c>
      <c r="B15" s="256" t="str">
        <f t="shared" ca="1" si="8"/>
        <v/>
      </c>
      <c r="C15" s="256" t="str">
        <f ca="1">IFERROR(VLOOKUP(B15,VVA!B:V,2,FALSE),"")</f>
        <v/>
      </c>
      <c r="D15" s="256" t="str">
        <f ca="1">IFERROR(VLOOKUP(B15,VVA!B:V,3,FALSE),"")</f>
        <v/>
      </c>
      <c r="E15" s="263" t="str">
        <f ca="1">IFERROR(VLOOKUP(B15,VVA!B:V,21,FALSE),"")</f>
        <v/>
      </c>
      <c r="F15" s="290">
        <v>13</v>
      </c>
      <c r="G15" s="257" t="str" cm="1">
        <f t="array" aca="1" ref="G15" ca="1">IF(Q14=0,"",INDIRECT("u"&amp;Q14))</f>
        <v/>
      </c>
      <c r="H15" s="257" t="str">
        <f ca="1">IFERROR(VLOOKUP(G15,VVA!B:V,2,FALSE),"")</f>
        <v/>
      </c>
      <c r="I15" s="257" t="str">
        <f ca="1">IFERROR(VLOOKUP(G15,VVA!B:V,3,FALSE),"")</f>
        <v/>
      </c>
      <c r="J15" s="258" t="str">
        <f ca="1">IFERROR(VLOOKUP(G15,VVA!B:V,21,FALSE),"")</f>
        <v/>
      </c>
      <c r="K15">
        <f t="shared" si="2"/>
        <v>0</v>
      </c>
      <c r="L15">
        <f>N15*SUM(N$2:N15)</f>
        <v>0</v>
      </c>
      <c r="M15">
        <f t="shared" si="3"/>
        <v>0</v>
      </c>
      <c r="N15">
        <f t="shared" si="4"/>
        <v>0</v>
      </c>
      <c r="O15" t="str">
        <f>IF(VVA!A15=Daten!$J$1,VVA!B15,"")</f>
        <v/>
      </c>
      <c r="Q15">
        <f t="shared" si="5"/>
        <v>0</v>
      </c>
      <c r="R15">
        <f>T15*SUM(T$2:T15)</f>
        <v>0</v>
      </c>
      <c r="S15">
        <f t="shared" si="6"/>
        <v>0</v>
      </c>
      <c r="T15">
        <f t="shared" si="7"/>
        <v>0</v>
      </c>
      <c r="U15" t="str">
        <f>IF(VVA!A15=Daten!$J$2,VVA!B15,"")</f>
        <v/>
      </c>
    </row>
    <row r="16" spans="1:21">
      <c r="A16" s="292">
        <v>14</v>
      </c>
      <c r="B16" s="256" t="str">
        <f t="shared" ca="1" si="8"/>
        <v/>
      </c>
      <c r="C16" s="256" t="str">
        <f ca="1">IFERROR(VLOOKUP(B16,VVA!B:V,2,FALSE),"")</f>
        <v/>
      </c>
      <c r="D16" s="256" t="str">
        <f ca="1">IFERROR(VLOOKUP(B16,VVA!B:V,3,FALSE),"")</f>
        <v/>
      </c>
      <c r="E16" s="263" t="str">
        <f ca="1">IFERROR(VLOOKUP(B16,VVA!B:V,21,FALSE),"")</f>
        <v/>
      </c>
      <c r="F16" s="290">
        <v>14</v>
      </c>
      <c r="G16" s="257" t="str" cm="1">
        <f t="array" aca="1" ref="G16" ca="1">IF(Q15=0,"",INDIRECT("u"&amp;Q15))</f>
        <v/>
      </c>
      <c r="H16" s="257" t="str">
        <f ca="1">IFERROR(VLOOKUP(G16,VVA!B:V,2,FALSE),"")</f>
        <v/>
      </c>
      <c r="I16" s="257" t="str">
        <f ca="1">IFERROR(VLOOKUP(G16,VVA!B:V,3,FALSE),"")</f>
        <v/>
      </c>
      <c r="J16" s="258" t="str">
        <f ca="1">IFERROR(VLOOKUP(G16,VVA!B:V,21,FALSE),"")</f>
        <v/>
      </c>
      <c r="K16">
        <f t="shared" si="2"/>
        <v>0</v>
      </c>
      <c r="L16">
        <f>N16*SUM(N$2:N16)</f>
        <v>0</v>
      </c>
      <c r="M16">
        <f t="shared" si="3"/>
        <v>0</v>
      </c>
      <c r="N16">
        <f t="shared" si="4"/>
        <v>0</v>
      </c>
      <c r="O16" t="str">
        <f>IF(VVA!A16=Daten!$J$1,VVA!B16,"")</f>
        <v/>
      </c>
      <c r="Q16">
        <f t="shared" si="5"/>
        <v>0</v>
      </c>
      <c r="R16">
        <f>T16*SUM(T$2:T16)</f>
        <v>0</v>
      </c>
      <c r="S16">
        <f t="shared" si="6"/>
        <v>0</v>
      </c>
      <c r="T16">
        <f t="shared" si="7"/>
        <v>0</v>
      </c>
      <c r="U16" t="str">
        <f>IF(VVA!A16=Daten!$J$2,VVA!B16,"")</f>
        <v/>
      </c>
    </row>
    <row r="17" spans="1:21">
      <c r="A17" s="292">
        <v>15</v>
      </c>
      <c r="B17" s="256" t="str">
        <f t="shared" ca="1" si="8"/>
        <v/>
      </c>
      <c r="C17" s="256" t="str">
        <f ca="1">IFERROR(VLOOKUP(B17,VVA!B:V,2,FALSE),"")</f>
        <v/>
      </c>
      <c r="D17" s="256" t="str">
        <f ca="1">IFERROR(VLOOKUP(B17,VVA!B:V,3,FALSE),"")</f>
        <v/>
      </c>
      <c r="E17" s="263" t="str">
        <f ca="1">IFERROR(VLOOKUP(B17,VVA!B:V,21,FALSE),"")</f>
        <v/>
      </c>
      <c r="F17" s="290">
        <v>15</v>
      </c>
      <c r="G17" s="257" t="str" cm="1">
        <f t="array" aca="1" ref="G17" ca="1">IF(Q16=0,"",INDIRECT("u"&amp;Q16))</f>
        <v/>
      </c>
      <c r="H17" s="257" t="str">
        <f ca="1">IFERROR(VLOOKUP(G17,VVA!B:V,2,FALSE),"")</f>
        <v/>
      </c>
      <c r="I17" s="257" t="str">
        <f ca="1">IFERROR(VLOOKUP(G17,VVA!B:V,3,FALSE),"")</f>
        <v/>
      </c>
      <c r="J17" s="258" t="str">
        <f ca="1">IFERROR(VLOOKUP(G17,VVA!B:V,21,FALSE),"")</f>
        <v/>
      </c>
      <c r="K17">
        <f t="shared" si="2"/>
        <v>0</v>
      </c>
      <c r="L17">
        <f>N17*SUM(N$2:N17)</f>
        <v>0</v>
      </c>
      <c r="M17">
        <f t="shared" si="3"/>
        <v>0</v>
      </c>
      <c r="N17">
        <f t="shared" si="4"/>
        <v>0</v>
      </c>
      <c r="O17" t="str">
        <f>IF(VVA!A17=Daten!$J$1,VVA!B17,"")</f>
        <v/>
      </c>
      <c r="Q17">
        <f t="shared" si="5"/>
        <v>0</v>
      </c>
      <c r="R17">
        <f>T17*SUM(T$2:T17)</f>
        <v>0</v>
      </c>
      <c r="S17">
        <f t="shared" si="6"/>
        <v>0</v>
      </c>
      <c r="T17">
        <f t="shared" si="7"/>
        <v>0</v>
      </c>
      <c r="U17" t="str">
        <f>IF(VVA!A17=Daten!$J$2,VVA!B17,"")</f>
        <v/>
      </c>
    </row>
    <row r="18" spans="1:21">
      <c r="A18" s="292">
        <v>16</v>
      </c>
      <c r="B18" s="256" t="str">
        <f t="shared" ca="1" si="8"/>
        <v/>
      </c>
      <c r="C18" s="256" t="str">
        <f ca="1">IFERROR(VLOOKUP(B18,VVA!B:V,2,FALSE),"")</f>
        <v/>
      </c>
      <c r="D18" s="256" t="str">
        <f ca="1">IFERROR(VLOOKUP(B18,VVA!B:V,3,FALSE),"")</f>
        <v/>
      </c>
      <c r="E18" s="263" t="str">
        <f ca="1">IFERROR(VLOOKUP(B18,VVA!B:V,21,FALSE),"")</f>
        <v/>
      </c>
      <c r="F18" s="290">
        <v>16</v>
      </c>
      <c r="G18" s="257" t="str" cm="1">
        <f t="array" aca="1" ref="G18" ca="1">IF(Q17=0,"",INDIRECT("u"&amp;Q17))</f>
        <v/>
      </c>
      <c r="H18" s="257" t="str">
        <f ca="1">IFERROR(VLOOKUP(G18,VVA!B:V,2,FALSE),"")</f>
        <v/>
      </c>
      <c r="I18" s="257" t="str">
        <f ca="1">IFERROR(VLOOKUP(G18,VVA!B:V,3,FALSE),"")</f>
        <v/>
      </c>
      <c r="J18" s="258" t="str">
        <f ca="1">IFERROR(VLOOKUP(G18,VVA!B:V,21,FALSE),"")</f>
        <v/>
      </c>
      <c r="K18">
        <f t="shared" si="2"/>
        <v>0</v>
      </c>
      <c r="L18">
        <f>N18*SUM(N$2:N18)</f>
        <v>0</v>
      </c>
      <c r="M18">
        <f t="shared" si="3"/>
        <v>0</v>
      </c>
      <c r="N18">
        <f t="shared" si="4"/>
        <v>0</v>
      </c>
      <c r="O18" t="str">
        <f>IF(VVA!A18=Daten!$J$1,VVA!B18,"")</f>
        <v/>
      </c>
      <c r="Q18">
        <f t="shared" si="5"/>
        <v>0</v>
      </c>
      <c r="R18">
        <f>T18*SUM(T$2:T18)</f>
        <v>0</v>
      </c>
      <c r="S18">
        <f t="shared" si="6"/>
        <v>0</v>
      </c>
      <c r="T18">
        <f t="shared" si="7"/>
        <v>0</v>
      </c>
      <c r="U18" t="str">
        <f>IF(VVA!A18=Daten!$J$2,VVA!B18,"")</f>
        <v/>
      </c>
    </row>
    <row r="19" spans="1:21">
      <c r="A19" s="292">
        <v>17</v>
      </c>
      <c r="B19" s="256" t="str">
        <f t="shared" ca="1" si="8"/>
        <v/>
      </c>
      <c r="C19" s="256" t="str">
        <f ca="1">IFERROR(VLOOKUP(B19,VVA!B:V,2,FALSE),"")</f>
        <v/>
      </c>
      <c r="D19" s="256" t="str">
        <f ca="1">IFERROR(VLOOKUP(B19,VVA!B:V,3,FALSE),"")</f>
        <v/>
      </c>
      <c r="E19" s="263" t="str">
        <f ca="1">IFERROR(VLOOKUP(B19,VVA!B:V,21,FALSE),"")</f>
        <v/>
      </c>
      <c r="F19" s="290">
        <v>17</v>
      </c>
      <c r="G19" s="257" t="str" cm="1">
        <f t="array" aca="1" ref="G19" ca="1">IF(Q18=0,"",INDIRECT("u"&amp;Q18))</f>
        <v/>
      </c>
      <c r="H19" s="257" t="str">
        <f ca="1">IFERROR(VLOOKUP(G19,VVA!B:V,2,FALSE),"")</f>
        <v/>
      </c>
      <c r="I19" s="257" t="str">
        <f ca="1">IFERROR(VLOOKUP(G19,VVA!B:V,3,FALSE),"")</f>
        <v/>
      </c>
      <c r="J19" s="258" t="str">
        <f ca="1">IFERROR(VLOOKUP(G19,VVA!B:V,21,FALSE),"")</f>
        <v/>
      </c>
      <c r="K19">
        <f t="shared" si="2"/>
        <v>0</v>
      </c>
      <c r="L19">
        <f>N19*SUM(N$2:N19)</f>
        <v>0</v>
      </c>
      <c r="M19">
        <f t="shared" si="3"/>
        <v>0</v>
      </c>
      <c r="N19">
        <f t="shared" si="4"/>
        <v>0</v>
      </c>
      <c r="O19" t="str">
        <f>IF(VVA!A19=Daten!$J$1,VVA!B19,"")</f>
        <v/>
      </c>
      <c r="Q19">
        <f t="shared" si="5"/>
        <v>0</v>
      </c>
      <c r="R19">
        <f>T19*SUM(T$2:T19)</f>
        <v>0</v>
      </c>
      <c r="S19">
        <f t="shared" si="6"/>
        <v>0</v>
      </c>
      <c r="T19">
        <f t="shared" si="7"/>
        <v>0</v>
      </c>
      <c r="U19" t="str">
        <f>IF(VVA!A19=Daten!$J$2,VVA!B19,"")</f>
        <v/>
      </c>
    </row>
    <row r="20" spans="1:21">
      <c r="A20" s="292">
        <v>18</v>
      </c>
      <c r="B20" s="256" t="str">
        <f t="shared" ca="1" si="8"/>
        <v/>
      </c>
      <c r="C20" s="256" t="str">
        <f ca="1">IFERROR(VLOOKUP(B20,VVA!B:V,2,FALSE),"")</f>
        <v/>
      </c>
      <c r="D20" s="256" t="str">
        <f ca="1">IFERROR(VLOOKUP(B20,VVA!B:V,3,FALSE),"")</f>
        <v/>
      </c>
      <c r="E20" s="263" t="str">
        <f ca="1">IFERROR(VLOOKUP(B20,VVA!B:V,21,FALSE),"")</f>
        <v/>
      </c>
      <c r="F20" s="290">
        <v>18</v>
      </c>
      <c r="G20" s="257" t="str" cm="1">
        <f t="array" aca="1" ref="G20" ca="1">IF(Q19=0,"",INDIRECT("u"&amp;Q19))</f>
        <v/>
      </c>
      <c r="H20" s="257" t="str">
        <f ca="1">IFERROR(VLOOKUP(G20,VVA!B:V,2,FALSE),"")</f>
        <v/>
      </c>
      <c r="I20" s="257" t="str">
        <f ca="1">IFERROR(VLOOKUP(G20,VVA!B:V,3,FALSE),"")</f>
        <v/>
      </c>
      <c r="J20" s="258" t="str">
        <f ca="1">IFERROR(VLOOKUP(G20,VVA!B:V,21,FALSE),"")</f>
        <v/>
      </c>
      <c r="K20">
        <f t="shared" si="2"/>
        <v>0</v>
      </c>
      <c r="L20">
        <f>N20*SUM(N$2:N20)</f>
        <v>0</v>
      </c>
      <c r="M20">
        <f t="shared" si="3"/>
        <v>0</v>
      </c>
      <c r="N20">
        <f t="shared" si="4"/>
        <v>0</v>
      </c>
      <c r="O20" t="str">
        <f>IF(VVA!A20=Daten!$J$1,VVA!B20,"")</f>
        <v/>
      </c>
      <c r="Q20">
        <f t="shared" si="5"/>
        <v>0</v>
      </c>
      <c r="R20">
        <f>T20*SUM(T$2:T20)</f>
        <v>0</v>
      </c>
      <c r="S20">
        <f t="shared" si="6"/>
        <v>0</v>
      </c>
      <c r="T20">
        <f t="shared" si="7"/>
        <v>0</v>
      </c>
      <c r="U20" t="str">
        <f>IF(VVA!A20=Daten!$J$2,VVA!B20,"")</f>
        <v/>
      </c>
    </row>
    <row r="21" spans="1:21">
      <c r="A21" s="292">
        <v>19</v>
      </c>
      <c r="B21" s="256" t="str">
        <f t="shared" ca="1" si="8"/>
        <v/>
      </c>
      <c r="C21" s="256" t="str">
        <f ca="1">IFERROR(VLOOKUP(B21,VVA!B:V,2,FALSE),"")</f>
        <v/>
      </c>
      <c r="D21" s="256" t="str">
        <f ca="1">IFERROR(VLOOKUP(B21,VVA!B:V,3,FALSE),"")</f>
        <v/>
      </c>
      <c r="E21" s="263" t="str">
        <f ca="1">IFERROR(VLOOKUP(B21,VVA!B:V,21,FALSE),"")</f>
        <v/>
      </c>
      <c r="F21" s="290">
        <v>19</v>
      </c>
      <c r="G21" s="257" t="str" cm="1">
        <f t="array" aca="1" ref="G21" ca="1">IF(Q20=0,"",INDIRECT("u"&amp;Q20))</f>
        <v/>
      </c>
      <c r="H21" s="257" t="str">
        <f ca="1">IFERROR(VLOOKUP(G21,VVA!B:V,2,FALSE),"")</f>
        <v/>
      </c>
      <c r="I21" s="257" t="str">
        <f ca="1">IFERROR(VLOOKUP(G21,VVA!B:V,3,FALSE),"")</f>
        <v/>
      </c>
      <c r="J21" s="258" t="str">
        <f ca="1">IFERROR(VLOOKUP(G21,VVA!B:V,21,FALSE),"")</f>
        <v/>
      </c>
      <c r="K21">
        <f t="shared" si="2"/>
        <v>0</v>
      </c>
      <c r="L21">
        <f>N21*SUM(N$2:N21)</f>
        <v>0</v>
      </c>
      <c r="M21">
        <f t="shared" si="3"/>
        <v>0</v>
      </c>
      <c r="N21">
        <f t="shared" si="4"/>
        <v>0</v>
      </c>
      <c r="O21" t="str">
        <f>IF(VVA!A21=Daten!$J$1,VVA!B21,"")</f>
        <v/>
      </c>
      <c r="Q21">
        <f t="shared" si="5"/>
        <v>0</v>
      </c>
      <c r="R21">
        <f>T21*SUM(T$2:T21)</f>
        <v>0</v>
      </c>
      <c r="S21">
        <f t="shared" si="6"/>
        <v>0</v>
      </c>
      <c r="T21">
        <f t="shared" si="7"/>
        <v>0</v>
      </c>
      <c r="U21" t="str">
        <f>IF(VVA!A21=Daten!$J$2,VVA!B21,"")</f>
        <v/>
      </c>
    </row>
    <row r="22" spans="1:21">
      <c r="A22" s="293">
        <v>20</v>
      </c>
      <c r="B22" s="259" t="str">
        <f t="shared" ca="1" si="8"/>
        <v/>
      </c>
      <c r="C22" s="256" t="str">
        <f ca="1">IFERROR(VLOOKUP(B22,VVA!B:V,2,FALSE),"")</f>
        <v/>
      </c>
      <c r="D22" s="256" t="str">
        <f ca="1">IFERROR(VLOOKUP(B22,VVA!B:V,3,FALSE),"")</f>
        <v/>
      </c>
      <c r="E22" s="263" t="str">
        <f ca="1">IFERROR(VLOOKUP(B22,VVA!B:V,21,FALSE),"")</f>
        <v/>
      </c>
      <c r="F22" s="290">
        <v>20</v>
      </c>
      <c r="G22" s="260" t="str" cm="1">
        <f t="array" aca="1" ref="G22" ca="1">IF(Q21=0,"",INDIRECT("u"&amp;Q21))</f>
        <v/>
      </c>
      <c r="H22" s="260" t="str">
        <f ca="1">IFERROR(VLOOKUP(G22,VVA!B:V,2,FALSE),"")</f>
        <v/>
      </c>
      <c r="I22" s="260" t="str">
        <f ca="1">IFERROR(VLOOKUP(G22,VVA!B:V,3,FALSE),"")</f>
        <v/>
      </c>
      <c r="J22" s="261" t="str">
        <f ca="1">IFERROR(VLOOKUP(G22,VVA!B:V,21,FALSE),"")</f>
        <v/>
      </c>
      <c r="K22">
        <f>IFERROR(VLOOKUP(ROW()-1,L$2:M$1001,2,FALSE),0)</f>
        <v>0</v>
      </c>
      <c r="L22">
        <f>N22*SUM(N$2:N22)</f>
        <v>0</v>
      </c>
      <c r="M22">
        <f t="shared" si="3"/>
        <v>0</v>
      </c>
      <c r="N22">
        <f t="shared" si="4"/>
        <v>0</v>
      </c>
      <c r="O22" t="str">
        <f>IF(VVA!A22=Daten!$J$1,VVA!B22,"")</f>
        <v/>
      </c>
      <c r="Q22">
        <f t="shared" si="5"/>
        <v>0</v>
      </c>
      <c r="R22">
        <f>T22*SUM(T$2:T22)</f>
        <v>0</v>
      </c>
      <c r="S22">
        <f t="shared" si="6"/>
        <v>0</v>
      </c>
      <c r="T22">
        <f t="shared" si="7"/>
        <v>0</v>
      </c>
      <c r="U22" t="str">
        <f>IF(VVA!A22=Daten!$J$2,VVA!B22,"")</f>
        <v/>
      </c>
    </row>
    <row r="23" spans="1:21">
      <c r="K23">
        <f t="shared" ref="K23:K71" si="9">IFERROR(VLOOKUP(ROW()-1,L$2:M$1001,2,FALSE),0)</f>
        <v>0</v>
      </c>
      <c r="L23">
        <f>N23*SUM(N$2:N23)</f>
        <v>0</v>
      </c>
      <c r="M23">
        <f t="shared" ref="M23:M71" si="10">IF(N23=0,0,ROW())</f>
        <v>0</v>
      </c>
      <c r="N23">
        <f t="shared" ref="N23:N71" si="11">IF(O23="",0,1)</f>
        <v>0</v>
      </c>
      <c r="O23" t="str">
        <f>IF(VVA!A23=Daten!$J$1,VVA!B23,"")</f>
        <v/>
      </c>
      <c r="Q23">
        <f t="shared" ref="Q23:Q71" si="12">IFERROR(VLOOKUP(ROW()-1,R$2:S$1001,2,FALSE),0)</f>
        <v>0</v>
      </c>
      <c r="R23">
        <f>T23*SUM(T$2:T23)</f>
        <v>0</v>
      </c>
      <c r="S23">
        <f t="shared" ref="S23:S71" si="13">IF(T23=0,0,ROW())</f>
        <v>0</v>
      </c>
      <c r="T23">
        <f t="shared" ref="T23:T71" si="14">IF(U23="",0,1)</f>
        <v>0</v>
      </c>
      <c r="U23" t="str">
        <f>IF(VVA!A23=Daten!$J$2,VVA!B23,"")</f>
        <v/>
      </c>
    </row>
    <row r="24" spans="1:21">
      <c r="K24">
        <f t="shared" si="9"/>
        <v>0</v>
      </c>
      <c r="L24">
        <f>N24*SUM(N$2:N24)</f>
        <v>0</v>
      </c>
      <c r="M24">
        <f t="shared" si="10"/>
        <v>0</v>
      </c>
      <c r="N24">
        <f t="shared" si="11"/>
        <v>0</v>
      </c>
      <c r="O24" t="str">
        <f>IF(VVA!A24=Daten!$J$1,VVA!B24,"")</f>
        <v/>
      </c>
      <c r="Q24">
        <f t="shared" si="12"/>
        <v>0</v>
      </c>
      <c r="R24">
        <f>T24*SUM(T$2:T24)</f>
        <v>0</v>
      </c>
      <c r="S24">
        <f t="shared" si="13"/>
        <v>0</v>
      </c>
      <c r="T24">
        <f t="shared" si="14"/>
        <v>0</v>
      </c>
      <c r="U24" t="str">
        <f>IF(VVA!A24=Daten!$J$2,VVA!B24,"")</f>
        <v/>
      </c>
    </row>
    <row r="25" spans="1:21">
      <c r="K25">
        <f t="shared" si="9"/>
        <v>0</v>
      </c>
      <c r="L25">
        <f>N25*SUM(N$2:N25)</f>
        <v>0</v>
      </c>
      <c r="M25">
        <f t="shared" si="10"/>
        <v>0</v>
      </c>
      <c r="N25">
        <f t="shared" si="11"/>
        <v>0</v>
      </c>
      <c r="O25" t="str">
        <f>IF(VVA!A25=Daten!$J$1,VVA!B25,"")</f>
        <v/>
      </c>
      <c r="Q25">
        <f t="shared" si="12"/>
        <v>0</v>
      </c>
      <c r="R25">
        <f>T25*SUM(T$2:T25)</f>
        <v>0</v>
      </c>
      <c r="S25">
        <f t="shared" si="13"/>
        <v>0</v>
      </c>
      <c r="T25">
        <f t="shared" si="14"/>
        <v>0</v>
      </c>
      <c r="U25" t="str">
        <f>IF(VVA!A25=Daten!$J$2,VVA!B25,"")</f>
        <v/>
      </c>
    </row>
    <row r="26" spans="1:21">
      <c r="K26">
        <f t="shared" si="9"/>
        <v>0</v>
      </c>
      <c r="L26">
        <f>N26*SUM(N$2:N26)</f>
        <v>0</v>
      </c>
      <c r="M26">
        <f t="shared" si="10"/>
        <v>0</v>
      </c>
      <c r="N26">
        <f t="shared" si="11"/>
        <v>0</v>
      </c>
      <c r="O26" t="str">
        <f>IF(VVA!A26=Daten!$J$1,VVA!B26,"")</f>
        <v/>
      </c>
      <c r="Q26">
        <f t="shared" si="12"/>
        <v>0</v>
      </c>
      <c r="R26">
        <f>T26*SUM(T$2:T26)</f>
        <v>0</v>
      </c>
      <c r="S26">
        <f t="shared" si="13"/>
        <v>0</v>
      </c>
      <c r="T26">
        <f t="shared" si="14"/>
        <v>0</v>
      </c>
      <c r="U26" t="str">
        <f>IF(VVA!A26=Daten!$J$2,VVA!B26,"")</f>
        <v/>
      </c>
    </row>
    <row r="27" spans="1:21">
      <c r="K27">
        <f t="shared" si="9"/>
        <v>0</v>
      </c>
      <c r="L27">
        <f>N27*SUM(N$2:N27)</f>
        <v>0</v>
      </c>
      <c r="M27">
        <f t="shared" si="10"/>
        <v>0</v>
      </c>
      <c r="N27">
        <f t="shared" si="11"/>
        <v>0</v>
      </c>
      <c r="O27" t="str">
        <f>IF(VVA!A27=Daten!$J$1,VVA!B27,"")</f>
        <v/>
      </c>
      <c r="Q27">
        <f t="shared" si="12"/>
        <v>0</v>
      </c>
      <c r="R27">
        <f>T27*SUM(T$2:T27)</f>
        <v>0</v>
      </c>
      <c r="S27">
        <f t="shared" si="13"/>
        <v>0</v>
      </c>
      <c r="T27">
        <f t="shared" si="14"/>
        <v>0</v>
      </c>
      <c r="U27" t="str">
        <f>IF(VVA!A27=Daten!$J$2,VVA!B27,"")</f>
        <v/>
      </c>
    </row>
    <row r="28" spans="1:21">
      <c r="K28">
        <f t="shared" si="9"/>
        <v>0</v>
      </c>
      <c r="L28">
        <f>N28*SUM(N$2:N28)</f>
        <v>0</v>
      </c>
      <c r="M28">
        <f t="shared" si="10"/>
        <v>0</v>
      </c>
      <c r="N28">
        <f t="shared" si="11"/>
        <v>0</v>
      </c>
      <c r="O28" t="str">
        <f>IF(VVA!A28=Daten!$J$1,VVA!B28,"")</f>
        <v/>
      </c>
      <c r="Q28">
        <f t="shared" si="12"/>
        <v>0</v>
      </c>
      <c r="R28">
        <f>T28*SUM(T$2:T28)</f>
        <v>0</v>
      </c>
      <c r="S28">
        <f t="shared" si="13"/>
        <v>0</v>
      </c>
      <c r="T28">
        <f t="shared" si="14"/>
        <v>0</v>
      </c>
      <c r="U28" t="str">
        <f>IF(VVA!A28=Daten!$J$2,VVA!B28,"")</f>
        <v/>
      </c>
    </row>
    <row r="29" spans="1:21">
      <c r="K29">
        <f t="shared" si="9"/>
        <v>0</v>
      </c>
      <c r="L29">
        <f>N29*SUM(N$2:N29)</f>
        <v>0</v>
      </c>
      <c r="M29">
        <f t="shared" si="10"/>
        <v>0</v>
      </c>
      <c r="N29">
        <f t="shared" si="11"/>
        <v>0</v>
      </c>
      <c r="O29" t="str">
        <f>IF(VVA!A29=Daten!$J$1,VVA!B29,"")</f>
        <v/>
      </c>
      <c r="Q29">
        <f t="shared" si="12"/>
        <v>0</v>
      </c>
      <c r="R29">
        <f>T29*SUM(T$2:T29)</f>
        <v>0</v>
      </c>
      <c r="S29">
        <f t="shared" si="13"/>
        <v>0</v>
      </c>
      <c r="T29">
        <f t="shared" si="14"/>
        <v>0</v>
      </c>
      <c r="U29" t="str">
        <f>IF(VVA!A29=Daten!$J$2,VVA!B29,"")</f>
        <v/>
      </c>
    </row>
    <row r="30" spans="1:21">
      <c r="K30">
        <f t="shared" si="9"/>
        <v>0</v>
      </c>
      <c r="L30">
        <f>N30*SUM(N$2:N30)</f>
        <v>0</v>
      </c>
      <c r="M30">
        <f t="shared" si="10"/>
        <v>0</v>
      </c>
      <c r="N30">
        <f t="shared" si="11"/>
        <v>0</v>
      </c>
      <c r="O30" t="str">
        <f>IF(VVA!A30=Daten!$J$1,VVA!B30,"")</f>
        <v/>
      </c>
      <c r="Q30">
        <f t="shared" si="12"/>
        <v>0</v>
      </c>
      <c r="R30">
        <f>T30*SUM(T$2:T30)</f>
        <v>0</v>
      </c>
      <c r="S30">
        <f t="shared" si="13"/>
        <v>0</v>
      </c>
      <c r="T30">
        <f t="shared" si="14"/>
        <v>0</v>
      </c>
      <c r="U30" t="str">
        <f>IF(VVA!A30=Daten!$J$2,VVA!B30,"")</f>
        <v/>
      </c>
    </row>
    <row r="31" spans="1:21">
      <c r="K31">
        <f t="shared" si="9"/>
        <v>0</v>
      </c>
      <c r="L31">
        <f>N31*SUM(N$2:N31)</f>
        <v>0</v>
      </c>
      <c r="M31">
        <f t="shared" si="10"/>
        <v>0</v>
      </c>
      <c r="N31">
        <f t="shared" si="11"/>
        <v>0</v>
      </c>
      <c r="O31" t="str">
        <f>IF(VVA!A31=Daten!$J$1,VVA!B31,"")</f>
        <v/>
      </c>
      <c r="Q31">
        <f t="shared" si="12"/>
        <v>0</v>
      </c>
      <c r="R31">
        <f>T31*SUM(T$2:T31)</f>
        <v>0</v>
      </c>
      <c r="S31">
        <f t="shared" si="13"/>
        <v>0</v>
      </c>
      <c r="T31">
        <f t="shared" si="14"/>
        <v>0</v>
      </c>
      <c r="U31" t="str">
        <f>IF(VVA!A31=Daten!$J$2,VVA!B31,"")</f>
        <v/>
      </c>
    </row>
    <row r="32" spans="1:21">
      <c r="K32">
        <f t="shared" si="9"/>
        <v>0</v>
      </c>
      <c r="L32">
        <f>N32*SUM(N$2:N32)</f>
        <v>0</v>
      </c>
      <c r="M32">
        <f t="shared" si="10"/>
        <v>0</v>
      </c>
      <c r="N32">
        <f t="shared" si="11"/>
        <v>0</v>
      </c>
      <c r="O32" t="str">
        <f>IF(VVA!A32=Daten!$J$1,VVA!B32,"")</f>
        <v/>
      </c>
      <c r="Q32">
        <f t="shared" si="12"/>
        <v>0</v>
      </c>
      <c r="R32">
        <f>T32*SUM(T$2:T32)</f>
        <v>0</v>
      </c>
      <c r="S32">
        <f t="shared" si="13"/>
        <v>0</v>
      </c>
      <c r="T32">
        <f t="shared" si="14"/>
        <v>0</v>
      </c>
      <c r="U32" t="str">
        <f>IF(VVA!A32=Daten!$J$2,VVA!B32,"")</f>
        <v/>
      </c>
    </row>
    <row r="33" spans="11:21">
      <c r="K33">
        <f t="shared" si="9"/>
        <v>0</v>
      </c>
      <c r="L33">
        <f>N33*SUM(N$2:N33)</f>
        <v>0</v>
      </c>
      <c r="M33">
        <f t="shared" si="10"/>
        <v>0</v>
      </c>
      <c r="N33">
        <f t="shared" si="11"/>
        <v>0</v>
      </c>
      <c r="O33" t="str">
        <f>IF(VVA!A33=Daten!$J$1,VVA!B33,"")</f>
        <v/>
      </c>
      <c r="Q33">
        <f t="shared" si="12"/>
        <v>0</v>
      </c>
      <c r="R33">
        <f>T33*SUM(T$2:T33)</f>
        <v>0</v>
      </c>
      <c r="S33">
        <f t="shared" si="13"/>
        <v>0</v>
      </c>
      <c r="T33">
        <f t="shared" si="14"/>
        <v>0</v>
      </c>
      <c r="U33" t="str">
        <f>IF(VVA!A33=Daten!$J$2,VVA!B33,"")</f>
        <v/>
      </c>
    </row>
    <row r="34" spans="11:21">
      <c r="K34">
        <f t="shared" si="9"/>
        <v>0</v>
      </c>
      <c r="L34">
        <f>N34*SUM(N$2:N34)</f>
        <v>0</v>
      </c>
      <c r="M34">
        <f t="shared" si="10"/>
        <v>0</v>
      </c>
      <c r="N34">
        <f t="shared" si="11"/>
        <v>0</v>
      </c>
      <c r="O34" t="str">
        <f>IF(VVA!A34=Daten!$J$1,VVA!B34,"")</f>
        <v/>
      </c>
      <c r="Q34">
        <f t="shared" si="12"/>
        <v>0</v>
      </c>
      <c r="R34">
        <f>T34*SUM(T$2:T34)</f>
        <v>0</v>
      </c>
      <c r="S34">
        <f t="shared" si="13"/>
        <v>0</v>
      </c>
      <c r="T34">
        <f t="shared" si="14"/>
        <v>0</v>
      </c>
      <c r="U34" t="str">
        <f>IF(VVA!A34=Daten!$J$2,VVA!B34,"")</f>
        <v/>
      </c>
    </row>
    <row r="35" spans="11:21">
      <c r="K35">
        <f t="shared" si="9"/>
        <v>0</v>
      </c>
      <c r="L35">
        <f>N35*SUM(N$2:N35)</f>
        <v>0</v>
      </c>
      <c r="M35">
        <f t="shared" si="10"/>
        <v>0</v>
      </c>
      <c r="N35">
        <f t="shared" si="11"/>
        <v>0</v>
      </c>
      <c r="O35" t="str">
        <f>IF(VVA!A35=Daten!$J$1,VVA!B35,"")</f>
        <v/>
      </c>
      <c r="Q35">
        <f t="shared" si="12"/>
        <v>0</v>
      </c>
      <c r="R35">
        <f>T35*SUM(T$2:T35)</f>
        <v>0</v>
      </c>
      <c r="S35">
        <f t="shared" si="13"/>
        <v>0</v>
      </c>
      <c r="T35">
        <f t="shared" si="14"/>
        <v>0</v>
      </c>
      <c r="U35" t="str">
        <f>IF(VVA!A35=Daten!$J$2,VVA!B35,"")</f>
        <v/>
      </c>
    </row>
    <row r="36" spans="11:21">
      <c r="K36">
        <f t="shared" si="9"/>
        <v>0</v>
      </c>
      <c r="L36">
        <f>N36*SUM(N$2:N36)</f>
        <v>0</v>
      </c>
      <c r="M36">
        <f t="shared" si="10"/>
        <v>0</v>
      </c>
      <c r="N36">
        <f t="shared" si="11"/>
        <v>0</v>
      </c>
      <c r="O36" t="str">
        <f>IF(VVA!A36=Daten!$J$1,VVA!B36,"")</f>
        <v/>
      </c>
      <c r="Q36">
        <f t="shared" si="12"/>
        <v>0</v>
      </c>
      <c r="R36">
        <f>T36*SUM(T$2:T36)</f>
        <v>0</v>
      </c>
      <c r="S36">
        <f t="shared" si="13"/>
        <v>0</v>
      </c>
      <c r="T36">
        <f t="shared" si="14"/>
        <v>0</v>
      </c>
      <c r="U36" t="str">
        <f>IF(VVA!A36=Daten!$J$2,VVA!B36,"")</f>
        <v/>
      </c>
    </row>
    <row r="37" spans="11:21">
      <c r="K37">
        <f t="shared" si="9"/>
        <v>0</v>
      </c>
      <c r="L37">
        <f>N37*SUM(N$2:N37)</f>
        <v>0</v>
      </c>
      <c r="M37">
        <f t="shared" si="10"/>
        <v>0</v>
      </c>
      <c r="N37">
        <f t="shared" si="11"/>
        <v>0</v>
      </c>
      <c r="O37" t="str">
        <f>IF(VVA!A37=Daten!$J$1,VVA!B37,"")</f>
        <v/>
      </c>
      <c r="Q37">
        <f t="shared" si="12"/>
        <v>0</v>
      </c>
      <c r="R37">
        <f>T37*SUM(T$2:T37)</f>
        <v>0</v>
      </c>
      <c r="S37">
        <f t="shared" si="13"/>
        <v>0</v>
      </c>
      <c r="T37">
        <f t="shared" si="14"/>
        <v>0</v>
      </c>
      <c r="U37" t="str">
        <f>IF(VVA!A37=Daten!$J$2,VVA!B37,"")</f>
        <v/>
      </c>
    </row>
    <row r="38" spans="11:21">
      <c r="K38">
        <f t="shared" si="9"/>
        <v>0</v>
      </c>
      <c r="L38">
        <f>N38*SUM(N$2:N38)</f>
        <v>0</v>
      </c>
      <c r="M38">
        <f t="shared" si="10"/>
        <v>0</v>
      </c>
      <c r="N38">
        <f t="shared" si="11"/>
        <v>0</v>
      </c>
      <c r="O38" t="str">
        <f>IF(VVA!A38=Daten!$J$1,VVA!B38,"")</f>
        <v/>
      </c>
      <c r="Q38">
        <f t="shared" si="12"/>
        <v>0</v>
      </c>
      <c r="R38">
        <f>T38*SUM(T$2:T38)</f>
        <v>0</v>
      </c>
      <c r="S38">
        <f t="shared" si="13"/>
        <v>0</v>
      </c>
      <c r="T38">
        <f t="shared" si="14"/>
        <v>0</v>
      </c>
      <c r="U38" t="str">
        <f>IF(VVA!A38=Daten!$J$2,VVA!B38,"")</f>
        <v/>
      </c>
    </row>
    <row r="39" spans="11:21">
      <c r="K39">
        <f t="shared" si="9"/>
        <v>0</v>
      </c>
      <c r="L39">
        <f>N39*SUM(N$2:N39)</f>
        <v>0</v>
      </c>
      <c r="M39">
        <f t="shared" si="10"/>
        <v>0</v>
      </c>
      <c r="N39">
        <f t="shared" si="11"/>
        <v>0</v>
      </c>
      <c r="O39" t="str">
        <f>IF(VVA!A39=Daten!$J$1,VVA!B39,"")</f>
        <v/>
      </c>
      <c r="Q39">
        <f t="shared" si="12"/>
        <v>0</v>
      </c>
      <c r="R39">
        <f>T39*SUM(T$2:T39)</f>
        <v>0</v>
      </c>
      <c r="S39">
        <f t="shared" si="13"/>
        <v>0</v>
      </c>
      <c r="T39">
        <f t="shared" si="14"/>
        <v>0</v>
      </c>
      <c r="U39" t="str">
        <f>IF(VVA!A39=Daten!$J$2,VVA!B39,"")</f>
        <v/>
      </c>
    </row>
    <row r="40" spans="11:21">
      <c r="K40">
        <f t="shared" si="9"/>
        <v>0</v>
      </c>
      <c r="L40">
        <f>N40*SUM(N$2:N40)</f>
        <v>0</v>
      </c>
      <c r="M40">
        <f t="shared" si="10"/>
        <v>0</v>
      </c>
      <c r="N40">
        <f t="shared" si="11"/>
        <v>0</v>
      </c>
      <c r="O40" t="str">
        <f>IF(VVA!A40=Daten!$J$1,VVA!B40,"")</f>
        <v/>
      </c>
      <c r="Q40">
        <f t="shared" si="12"/>
        <v>0</v>
      </c>
      <c r="R40">
        <f>T40*SUM(T$2:T40)</f>
        <v>0</v>
      </c>
      <c r="S40">
        <f t="shared" si="13"/>
        <v>0</v>
      </c>
      <c r="T40">
        <f t="shared" si="14"/>
        <v>0</v>
      </c>
      <c r="U40" t="str">
        <f>IF(VVA!A40=Daten!$J$2,VVA!B40,"")</f>
        <v/>
      </c>
    </row>
    <row r="41" spans="11:21">
      <c r="K41">
        <f t="shared" si="9"/>
        <v>0</v>
      </c>
      <c r="L41">
        <f>N41*SUM(N$2:N41)</f>
        <v>0</v>
      </c>
      <c r="M41">
        <f t="shared" si="10"/>
        <v>0</v>
      </c>
      <c r="N41">
        <f t="shared" si="11"/>
        <v>0</v>
      </c>
      <c r="O41" t="str">
        <f>IF(VVA!A41=Daten!$J$1,VVA!B41,"")</f>
        <v/>
      </c>
      <c r="Q41">
        <f t="shared" si="12"/>
        <v>0</v>
      </c>
      <c r="R41">
        <f>T41*SUM(T$2:T41)</f>
        <v>0</v>
      </c>
      <c r="S41">
        <f t="shared" si="13"/>
        <v>0</v>
      </c>
      <c r="T41">
        <f t="shared" si="14"/>
        <v>0</v>
      </c>
      <c r="U41" t="str">
        <f>IF(VVA!A41=Daten!$J$2,VVA!B41,"")</f>
        <v/>
      </c>
    </row>
    <row r="42" spans="11:21">
      <c r="K42">
        <f t="shared" si="9"/>
        <v>0</v>
      </c>
      <c r="L42">
        <f>N42*SUM(N$2:N42)</f>
        <v>0</v>
      </c>
      <c r="M42">
        <f t="shared" si="10"/>
        <v>0</v>
      </c>
      <c r="N42">
        <f t="shared" si="11"/>
        <v>0</v>
      </c>
      <c r="O42" t="str">
        <f>IF(VVA!A42=Daten!$J$1,VVA!B42,"")</f>
        <v/>
      </c>
      <c r="Q42">
        <f t="shared" si="12"/>
        <v>0</v>
      </c>
      <c r="R42">
        <f>T42*SUM(T$2:T42)</f>
        <v>0</v>
      </c>
      <c r="S42">
        <f t="shared" si="13"/>
        <v>0</v>
      </c>
      <c r="T42">
        <f t="shared" si="14"/>
        <v>0</v>
      </c>
      <c r="U42" t="str">
        <f>IF(VVA!A42=Daten!$J$2,VVA!B42,"")</f>
        <v/>
      </c>
    </row>
    <row r="43" spans="11:21">
      <c r="K43">
        <f t="shared" si="9"/>
        <v>0</v>
      </c>
      <c r="L43">
        <f>N43*SUM(N$2:N43)</f>
        <v>0</v>
      </c>
      <c r="M43">
        <f t="shared" si="10"/>
        <v>0</v>
      </c>
      <c r="N43">
        <f t="shared" si="11"/>
        <v>0</v>
      </c>
      <c r="O43" t="str">
        <f>IF(VVA!A43=Daten!$J$1,VVA!B43,"")</f>
        <v/>
      </c>
      <c r="Q43">
        <f t="shared" si="12"/>
        <v>0</v>
      </c>
      <c r="R43">
        <f>T43*SUM(T$2:T43)</f>
        <v>0</v>
      </c>
      <c r="S43">
        <f t="shared" si="13"/>
        <v>0</v>
      </c>
      <c r="T43">
        <f t="shared" si="14"/>
        <v>0</v>
      </c>
      <c r="U43" t="str">
        <f>IF(VVA!A43=Daten!$J$2,VVA!B43,"")</f>
        <v/>
      </c>
    </row>
    <row r="44" spans="11:21">
      <c r="K44">
        <f t="shared" si="9"/>
        <v>0</v>
      </c>
      <c r="L44">
        <f>N44*SUM(N$2:N44)</f>
        <v>0</v>
      </c>
      <c r="M44">
        <f t="shared" si="10"/>
        <v>0</v>
      </c>
      <c r="N44">
        <f t="shared" si="11"/>
        <v>0</v>
      </c>
      <c r="O44" t="str">
        <f>IF(VVA!A44=Daten!$J$1,VVA!B44,"")</f>
        <v/>
      </c>
      <c r="Q44">
        <f t="shared" si="12"/>
        <v>0</v>
      </c>
      <c r="R44">
        <f>T44*SUM(T$2:T44)</f>
        <v>0</v>
      </c>
      <c r="S44">
        <f t="shared" si="13"/>
        <v>0</v>
      </c>
      <c r="T44">
        <f t="shared" si="14"/>
        <v>0</v>
      </c>
      <c r="U44" t="str">
        <f>IF(VVA!A44=Daten!$J$2,VVA!B44,"")</f>
        <v/>
      </c>
    </row>
    <row r="45" spans="11:21">
      <c r="K45">
        <f t="shared" si="9"/>
        <v>0</v>
      </c>
      <c r="L45">
        <f>N45*SUM(N$2:N45)</f>
        <v>0</v>
      </c>
      <c r="M45">
        <f t="shared" si="10"/>
        <v>0</v>
      </c>
      <c r="N45">
        <f t="shared" si="11"/>
        <v>0</v>
      </c>
      <c r="O45" t="str">
        <f>IF(VVA!A45=Daten!$J$1,VVA!B45,"")</f>
        <v/>
      </c>
      <c r="Q45">
        <f t="shared" si="12"/>
        <v>0</v>
      </c>
      <c r="R45">
        <f>T45*SUM(T$2:T45)</f>
        <v>0</v>
      </c>
      <c r="S45">
        <f t="shared" si="13"/>
        <v>0</v>
      </c>
      <c r="T45">
        <f t="shared" si="14"/>
        <v>0</v>
      </c>
      <c r="U45" t="str">
        <f>IF(VVA!A45=Daten!$J$2,VVA!B45,"")</f>
        <v/>
      </c>
    </row>
    <row r="46" spans="11:21">
      <c r="K46">
        <f t="shared" si="9"/>
        <v>0</v>
      </c>
      <c r="L46">
        <f>N46*SUM(N$2:N46)</f>
        <v>0</v>
      </c>
      <c r="M46">
        <f t="shared" si="10"/>
        <v>0</v>
      </c>
      <c r="N46">
        <f t="shared" si="11"/>
        <v>0</v>
      </c>
      <c r="O46" t="str">
        <f>IF(VVA!A46=Daten!$J$1,VVA!B46,"")</f>
        <v/>
      </c>
      <c r="Q46">
        <f t="shared" si="12"/>
        <v>0</v>
      </c>
      <c r="R46">
        <f>T46*SUM(T$2:T46)</f>
        <v>0</v>
      </c>
      <c r="S46">
        <f t="shared" si="13"/>
        <v>0</v>
      </c>
      <c r="T46">
        <f t="shared" si="14"/>
        <v>0</v>
      </c>
      <c r="U46" t="str">
        <f>IF(VVA!A46=Daten!$J$2,VVA!B46,"")</f>
        <v/>
      </c>
    </row>
    <row r="47" spans="11:21">
      <c r="K47">
        <f t="shared" si="9"/>
        <v>0</v>
      </c>
      <c r="L47">
        <f>N47*SUM(N$2:N47)</f>
        <v>0</v>
      </c>
      <c r="M47">
        <f t="shared" si="10"/>
        <v>0</v>
      </c>
      <c r="N47">
        <f t="shared" si="11"/>
        <v>0</v>
      </c>
      <c r="O47" t="str">
        <f>IF(VVA!A47=Daten!$J$1,VVA!B47,"")</f>
        <v/>
      </c>
      <c r="Q47">
        <f t="shared" si="12"/>
        <v>0</v>
      </c>
      <c r="R47">
        <f>T47*SUM(T$2:T47)</f>
        <v>0</v>
      </c>
      <c r="S47">
        <f t="shared" si="13"/>
        <v>0</v>
      </c>
      <c r="T47">
        <f t="shared" si="14"/>
        <v>0</v>
      </c>
      <c r="U47" t="str">
        <f>IF(VVA!A47=Daten!$J$2,VVA!B47,"")</f>
        <v/>
      </c>
    </row>
    <row r="48" spans="11:21">
      <c r="K48">
        <f t="shared" si="9"/>
        <v>0</v>
      </c>
      <c r="L48">
        <f>N48*SUM(N$2:N48)</f>
        <v>0</v>
      </c>
      <c r="M48">
        <f t="shared" si="10"/>
        <v>0</v>
      </c>
      <c r="N48">
        <f t="shared" si="11"/>
        <v>0</v>
      </c>
      <c r="O48" t="str">
        <f>IF(VVA!A48=Daten!$J$1,VVA!B48,"")</f>
        <v/>
      </c>
      <c r="Q48">
        <f t="shared" si="12"/>
        <v>0</v>
      </c>
      <c r="R48">
        <f>T48*SUM(T$2:T48)</f>
        <v>0</v>
      </c>
      <c r="S48">
        <f t="shared" si="13"/>
        <v>0</v>
      </c>
      <c r="T48">
        <f t="shared" si="14"/>
        <v>0</v>
      </c>
      <c r="U48" t="str">
        <f>IF(VVA!A48=Daten!$J$2,VVA!B48,"")</f>
        <v/>
      </c>
    </row>
    <row r="49" spans="11:21">
      <c r="K49">
        <f t="shared" si="9"/>
        <v>0</v>
      </c>
      <c r="L49">
        <f>N49*SUM(N$2:N49)</f>
        <v>0</v>
      </c>
      <c r="M49">
        <f t="shared" si="10"/>
        <v>0</v>
      </c>
      <c r="N49">
        <f t="shared" si="11"/>
        <v>0</v>
      </c>
      <c r="O49" t="str">
        <f>IF(VVA!A49=Daten!$J$1,VVA!B49,"")</f>
        <v/>
      </c>
      <c r="Q49">
        <f t="shared" si="12"/>
        <v>0</v>
      </c>
      <c r="R49">
        <f>T49*SUM(T$2:T49)</f>
        <v>0</v>
      </c>
      <c r="S49">
        <f t="shared" si="13"/>
        <v>0</v>
      </c>
      <c r="T49">
        <f t="shared" si="14"/>
        <v>0</v>
      </c>
      <c r="U49" t="str">
        <f>IF(VVA!A49=Daten!$J$2,VVA!B49,"")</f>
        <v/>
      </c>
    </row>
    <row r="50" spans="11:21">
      <c r="K50">
        <f t="shared" si="9"/>
        <v>0</v>
      </c>
      <c r="L50">
        <f>N50*SUM(N$2:N50)</f>
        <v>0</v>
      </c>
      <c r="M50">
        <f t="shared" si="10"/>
        <v>0</v>
      </c>
      <c r="N50">
        <f t="shared" si="11"/>
        <v>0</v>
      </c>
      <c r="O50" t="str">
        <f>IF(VVA!A50=Daten!$J$1,VVA!B50,"")</f>
        <v/>
      </c>
      <c r="Q50">
        <f t="shared" si="12"/>
        <v>0</v>
      </c>
      <c r="R50">
        <f>T50*SUM(T$2:T50)</f>
        <v>0</v>
      </c>
      <c r="S50">
        <f t="shared" si="13"/>
        <v>0</v>
      </c>
      <c r="T50">
        <f t="shared" si="14"/>
        <v>0</v>
      </c>
      <c r="U50" t="str">
        <f>IF(VVA!A50=Daten!$J$2,VVA!B50,"")</f>
        <v/>
      </c>
    </row>
    <row r="51" spans="11:21">
      <c r="K51">
        <f t="shared" si="9"/>
        <v>0</v>
      </c>
      <c r="L51">
        <f>N51*SUM(N$2:N51)</f>
        <v>0</v>
      </c>
      <c r="M51">
        <f t="shared" si="10"/>
        <v>0</v>
      </c>
      <c r="N51">
        <f t="shared" si="11"/>
        <v>0</v>
      </c>
      <c r="O51" t="str">
        <f>IF(VVA!A51=Daten!$J$1,VVA!B51,"")</f>
        <v/>
      </c>
      <c r="Q51">
        <f t="shared" si="12"/>
        <v>0</v>
      </c>
      <c r="R51">
        <f>T51*SUM(T$2:T51)</f>
        <v>0</v>
      </c>
      <c r="S51">
        <f t="shared" si="13"/>
        <v>0</v>
      </c>
      <c r="T51">
        <f t="shared" si="14"/>
        <v>0</v>
      </c>
      <c r="U51" t="str">
        <f>IF(VVA!A51=Daten!$J$2,VVA!B51,"")</f>
        <v/>
      </c>
    </row>
    <row r="52" spans="11:21">
      <c r="K52">
        <f t="shared" si="9"/>
        <v>0</v>
      </c>
      <c r="L52">
        <f>N52*SUM(N$2:N52)</f>
        <v>0</v>
      </c>
      <c r="M52">
        <f t="shared" si="10"/>
        <v>0</v>
      </c>
      <c r="N52">
        <f t="shared" si="11"/>
        <v>0</v>
      </c>
      <c r="O52" t="str">
        <f>IF(VVA!A52=Daten!$J$1,VVA!B52,"")</f>
        <v/>
      </c>
      <c r="Q52">
        <f t="shared" si="12"/>
        <v>0</v>
      </c>
      <c r="R52">
        <f>T52*SUM(T$2:T52)</f>
        <v>0</v>
      </c>
      <c r="S52">
        <f t="shared" si="13"/>
        <v>0</v>
      </c>
      <c r="T52">
        <f t="shared" si="14"/>
        <v>0</v>
      </c>
      <c r="U52" t="str">
        <f>IF(VVA!A52=Daten!$J$2,VVA!B52,"")</f>
        <v/>
      </c>
    </row>
    <row r="53" spans="11:21">
      <c r="K53">
        <f t="shared" si="9"/>
        <v>0</v>
      </c>
      <c r="L53">
        <f>N53*SUM(N$2:N53)</f>
        <v>0</v>
      </c>
      <c r="M53">
        <f t="shared" si="10"/>
        <v>0</v>
      </c>
      <c r="N53">
        <f t="shared" si="11"/>
        <v>0</v>
      </c>
      <c r="O53" t="str">
        <f>IF(VVA!A53=Daten!$J$1,VVA!B53,"")</f>
        <v/>
      </c>
      <c r="Q53">
        <f t="shared" si="12"/>
        <v>0</v>
      </c>
      <c r="R53">
        <f>T53*SUM(T$2:T53)</f>
        <v>0</v>
      </c>
      <c r="S53">
        <f t="shared" si="13"/>
        <v>0</v>
      </c>
      <c r="T53">
        <f t="shared" si="14"/>
        <v>0</v>
      </c>
      <c r="U53" t="str">
        <f>IF(VVA!A53=Daten!$J$2,VVA!B53,"")</f>
        <v/>
      </c>
    </row>
    <row r="54" spans="11:21">
      <c r="K54">
        <f t="shared" si="9"/>
        <v>0</v>
      </c>
      <c r="L54">
        <f>N54*SUM(N$2:N54)</f>
        <v>0</v>
      </c>
      <c r="M54">
        <f t="shared" si="10"/>
        <v>0</v>
      </c>
      <c r="N54">
        <f t="shared" si="11"/>
        <v>0</v>
      </c>
      <c r="O54" t="str">
        <f>IF(VVA!A54=Daten!$J$1,VVA!B54,"")</f>
        <v/>
      </c>
      <c r="Q54">
        <f t="shared" si="12"/>
        <v>0</v>
      </c>
      <c r="R54">
        <f>T54*SUM(T$2:T54)</f>
        <v>0</v>
      </c>
      <c r="S54">
        <f t="shared" si="13"/>
        <v>0</v>
      </c>
      <c r="T54">
        <f t="shared" si="14"/>
        <v>0</v>
      </c>
      <c r="U54" t="str">
        <f>IF(VVA!A54=Daten!$J$2,VVA!B54,"")</f>
        <v/>
      </c>
    </row>
    <row r="55" spans="11:21">
      <c r="K55">
        <f t="shared" si="9"/>
        <v>0</v>
      </c>
      <c r="L55">
        <f>N55*SUM(N$2:N55)</f>
        <v>0</v>
      </c>
      <c r="M55">
        <f t="shared" si="10"/>
        <v>0</v>
      </c>
      <c r="N55">
        <f t="shared" si="11"/>
        <v>0</v>
      </c>
      <c r="O55" t="str">
        <f>IF(VVA!A55=Daten!$J$1,VVA!B55,"")</f>
        <v/>
      </c>
      <c r="Q55">
        <f t="shared" si="12"/>
        <v>0</v>
      </c>
      <c r="R55">
        <f>T55*SUM(T$2:T55)</f>
        <v>0</v>
      </c>
      <c r="S55">
        <f t="shared" si="13"/>
        <v>0</v>
      </c>
      <c r="T55">
        <f t="shared" si="14"/>
        <v>0</v>
      </c>
      <c r="U55" t="str">
        <f>IF(VVA!A55=Daten!$J$2,VVA!B55,"")</f>
        <v/>
      </c>
    </row>
    <row r="56" spans="11:21">
      <c r="K56">
        <f t="shared" si="9"/>
        <v>0</v>
      </c>
      <c r="L56">
        <f>N56*SUM(N$2:N56)</f>
        <v>0</v>
      </c>
      <c r="M56">
        <f t="shared" si="10"/>
        <v>0</v>
      </c>
      <c r="N56">
        <f t="shared" si="11"/>
        <v>0</v>
      </c>
      <c r="O56" t="str">
        <f>IF(VVA!A56=Daten!$J$1,VVA!B56,"")</f>
        <v/>
      </c>
      <c r="Q56">
        <f t="shared" si="12"/>
        <v>0</v>
      </c>
      <c r="R56">
        <f>T56*SUM(T$2:T56)</f>
        <v>0</v>
      </c>
      <c r="S56">
        <f t="shared" si="13"/>
        <v>0</v>
      </c>
      <c r="T56">
        <f t="shared" si="14"/>
        <v>0</v>
      </c>
      <c r="U56" t="str">
        <f>IF(VVA!A56=Daten!$J$2,VVA!B56,"")</f>
        <v/>
      </c>
    </row>
    <row r="57" spans="11:21">
      <c r="K57">
        <f t="shared" si="9"/>
        <v>0</v>
      </c>
      <c r="L57">
        <f>N57*SUM(N$2:N57)</f>
        <v>0</v>
      </c>
      <c r="M57">
        <f t="shared" si="10"/>
        <v>0</v>
      </c>
      <c r="N57">
        <f t="shared" si="11"/>
        <v>0</v>
      </c>
      <c r="O57" t="str">
        <f>IF(VVA!A57=Daten!$J$1,VVA!B57,"")</f>
        <v/>
      </c>
      <c r="Q57">
        <f t="shared" si="12"/>
        <v>0</v>
      </c>
      <c r="R57">
        <f>T57*SUM(T$2:T57)</f>
        <v>0</v>
      </c>
      <c r="S57">
        <f t="shared" si="13"/>
        <v>0</v>
      </c>
      <c r="T57">
        <f t="shared" si="14"/>
        <v>0</v>
      </c>
      <c r="U57" t="str">
        <f>IF(VVA!A57=Daten!$J$2,VVA!B57,"")</f>
        <v/>
      </c>
    </row>
    <row r="58" spans="11:21">
      <c r="K58">
        <f t="shared" si="9"/>
        <v>0</v>
      </c>
      <c r="L58">
        <f>N58*SUM(N$2:N58)</f>
        <v>0</v>
      </c>
      <c r="M58">
        <f t="shared" si="10"/>
        <v>0</v>
      </c>
      <c r="N58">
        <f t="shared" si="11"/>
        <v>0</v>
      </c>
      <c r="O58" t="str">
        <f>IF(VVA!A58=Daten!$J$1,VVA!B58,"")</f>
        <v/>
      </c>
      <c r="Q58">
        <f t="shared" si="12"/>
        <v>0</v>
      </c>
      <c r="R58">
        <f>T58*SUM(T$2:T58)</f>
        <v>0</v>
      </c>
      <c r="S58">
        <f t="shared" si="13"/>
        <v>0</v>
      </c>
      <c r="T58">
        <f t="shared" si="14"/>
        <v>0</v>
      </c>
      <c r="U58" t="str">
        <f>IF(VVA!A58=Daten!$J$2,VVA!B58,"")</f>
        <v/>
      </c>
    </row>
    <row r="59" spans="11:21">
      <c r="K59">
        <f t="shared" si="9"/>
        <v>0</v>
      </c>
      <c r="L59">
        <f>N59*SUM(N$2:N59)</f>
        <v>0</v>
      </c>
      <c r="M59">
        <f t="shared" si="10"/>
        <v>0</v>
      </c>
      <c r="N59">
        <f t="shared" si="11"/>
        <v>0</v>
      </c>
      <c r="O59" t="str">
        <f>IF(VVA!A59=Daten!$J$1,VVA!B59,"")</f>
        <v/>
      </c>
      <c r="Q59">
        <f t="shared" si="12"/>
        <v>0</v>
      </c>
      <c r="R59">
        <f>T59*SUM(T$2:T59)</f>
        <v>0</v>
      </c>
      <c r="S59">
        <f t="shared" si="13"/>
        <v>0</v>
      </c>
      <c r="T59">
        <f t="shared" si="14"/>
        <v>0</v>
      </c>
      <c r="U59" t="str">
        <f>IF(VVA!A59=Daten!$J$2,VVA!B59,"")</f>
        <v/>
      </c>
    </row>
    <row r="60" spans="11:21">
      <c r="K60">
        <f t="shared" si="9"/>
        <v>0</v>
      </c>
      <c r="L60">
        <f>N60*SUM(N$2:N60)</f>
        <v>0</v>
      </c>
      <c r="M60">
        <f t="shared" si="10"/>
        <v>0</v>
      </c>
      <c r="N60">
        <f t="shared" si="11"/>
        <v>0</v>
      </c>
      <c r="O60" t="str">
        <f>IF(VVA!A60=Daten!$J$1,VVA!B60,"")</f>
        <v/>
      </c>
      <c r="Q60">
        <f t="shared" si="12"/>
        <v>0</v>
      </c>
      <c r="R60">
        <f>T60*SUM(T$2:T60)</f>
        <v>0</v>
      </c>
      <c r="S60">
        <f t="shared" si="13"/>
        <v>0</v>
      </c>
      <c r="T60">
        <f t="shared" si="14"/>
        <v>0</v>
      </c>
      <c r="U60" t="str">
        <f>IF(VVA!A60=Daten!$J$2,VVA!B60,"")</f>
        <v/>
      </c>
    </row>
    <row r="61" spans="11:21">
      <c r="K61">
        <f t="shared" si="9"/>
        <v>0</v>
      </c>
      <c r="L61">
        <f>N61*SUM(N$2:N61)</f>
        <v>0</v>
      </c>
      <c r="M61">
        <f t="shared" si="10"/>
        <v>0</v>
      </c>
      <c r="N61">
        <f t="shared" si="11"/>
        <v>0</v>
      </c>
      <c r="O61" t="str">
        <f>IF(VVA!A61=Daten!$J$1,VVA!B61,"")</f>
        <v/>
      </c>
      <c r="Q61">
        <f t="shared" si="12"/>
        <v>0</v>
      </c>
      <c r="R61">
        <f>T61*SUM(T$2:T61)</f>
        <v>0</v>
      </c>
      <c r="S61">
        <f t="shared" si="13"/>
        <v>0</v>
      </c>
      <c r="T61">
        <f t="shared" si="14"/>
        <v>0</v>
      </c>
      <c r="U61" t="str">
        <f>IF(VVA!A61=Daten!$J$2,VVA!B61,"")</f>
        <v/>
      </c>
    </row>
    <row r="62" spans="11:21">
      <c r="K62">
        <f t="shared" si="9"/>
        <v>0</v>
      </c>
      <c r="L62">
        <f>N62*SUM(N$2:N62)</f>
        <v>0</v>
      </c>
      <c r="M62">
        <f t="shared" si="10"/>
        <v>0</v>
      </c>
      <c r="N62">
        <f t="shared" si="11"/>
        <v>0</v>
      </c>
      <c r="O62" t="str">
        <f>IF(VVA!A62=Daten!$J$1,VVA!B62,"")</f>
        <v/>
      </c>
      <c r="Q62">
        <f t="shared" si="12"/>
        <v>0</v>
      </c>
      <c r="R62">
        <f>T62*SUM(T$2:T62)</f>
        <v>0</v>
      </c>
      <c r="S62">
        <f t="shared" si="13"/>
        <v>0</v>
      </c>
      <c r="T62">
        <f t="shared" si="14"/>
        <v>0</v>
      </c>
      <c r="U62" t="str">
        <f>IF(VVA!A62=Daten!$J$2,VVA!B62,"")</f>
        <v/>
      </c>
    </row>
    <row r="63" spans="11:21">
      <c r="K63">
        <f t="shared" si="9"/>
        <v>0</v>
      </c>
      <c r="L63">
        <f>N63*SUM(N$2:N63)</f>
        <v>0</v>
      </c>
      <c r="M63">
        <f t="shared" si="10"/>
        <v>0</v>
      </c>
      <c r="N63">
        <f t="shared" si="11"/>
        <v>0</v>
      </c>
      <c r="O63" t="str">
        <f>IF(VVA!A63=Daten!$J$1,VVA!B63,"")</f>
        <v/>
      </c>
      <c r="Q63">
        <f t="shared" si="12"/>
        <v>0</v>
      </c>
      <c r="R63">
        <f>T63*SUM(T$2:T63)</f>
        <v>0</v>
      </c>
      <c r="S63">
        <f t="shared" si="13"/>
        <v>0</v>
      </c>
      <c r="T63">
        <f t="shared" si="14"/>
        <v>0</v>
      </c>
      <c r="U63" t="str">
        <f>IF(VVA!A63=Daten!$J$2,VVA!B63,"")</f>
        <v/>
      </c>
    </row>
    <row r="64" spans="11:21">
      <c r="K64">
        <f t="shared" si="9"/>
        <v>0</v>
      </c>
      <c r="L64">
        <f>N64*SUM(N$2:N64)</f>
        <v>0</v>
      </c>
      <c r="M64">
        <f t="shared" si="10"/>
        <v>0</v>
      </c>
      <c r="N64">
        <f t="shared" si="11"/>
        <v>0</v>
      </c>
      <c r="O64" t="str">
        <f>IF(VVA!A64=Daten!$J$1,VVA!B64,"")</f>
        <v/>
      </c>
      <c r="Q64">
        <f t="shared" si="12"/>
        <v>0</v>
      </c>
      <c r="R64">
        <f>T64*SUM(T$2:T64)</f>
        <v>0</v>
      </c>
      <c r="S64">
        <f t="shared" si="13"/>
        <v>0</v>
      </c>
      <c r="T64">
        <f t="shared" si="14"/>
        <v>0</v>
      </c>
      <c r="U64" t="str">
        <f>IF(VVA!A64=Daten!$J$2,VVA!B64,"")</f>
        <v/>
      </c>
    </row>
    <row r="65" spans="11:21">
      <c r="K65">
        <f t="shared" si="9"/>
        <v>0</v>
      </c>
      <c r="L65">
        <f>N65*SUM(N$2:N65)</f>
        <v>0</v>
      </c>
      <c r="M65">
        <f t="shared" si="10"/>
        <v>0</v>
      </c>
      <c r="N65">
        <f t="shared" si="11"/>
        <v>0</v>
      </c>
      <c r="O65" t="str">
        <f>IF(VVA!A65=Daten!$J$1,VVA!B65,"")</f>
        <v/>
      </c>
      <c r="Q65">
        <f t="shared" si="12"/>
        <v>0</v>
      </c>
      <c r="R65">
        <f>T65*SUM(T$2:T65)</f>
        <v>0</v>
      </c>
      <c r="S65">
        <f t="shared" si="13"/>
        <v>0</v>
      </c>
      <c r="T65">
        <f t="shared" si="14"/>
        <v>0</v>
      </c>
      <c r="U65" t="str">
        <f>IF(VVA!A65=Daten!$J$2,VVA!B65,"")</f>
        <v/>
      </c>
    </row>
    <row r="66" spans="11:21">
      <c r="K66">
        <f t="shared" si="9"/>
        <v>0</v>
      </c>
      <c r="L66">
        <f>N66*SUM(N$2:N66)</f>
        <v>0</v>
      </c>
      <c r="M66">
        <f t="shared" si="10"/>
        <v>0</v>
      </c>
      <c r="N66">
        <f t="shared" si="11"/>
        <v>0</v>
      </c>
      <c r="O66" t="str">
        <f>IF(VVA!A66=Daten!$J$1,VVA!B66,"")</f>
        <v/>
      </c>
      <c r="Q66">
        <f t="shared" si="12"/>
        <v>0</v>
      </c>
      <c r="R66">
        <f>T66*SUM(T$2:T66)</f>
        <v>0</v>
      </c>
      <c r="S66">
        <f t="shared" si="13"/>
        <v>0</v>
      </c>
      <c r="T66">
        <f t="shared" si="14"/>
        <v>0</v>
      </c>
      <c r="U66" t="str">
        <f>IF(VVA!A66=Daten!$J$2,VVA!B66,"")</f>
        <v/>
      </c>
    </row>
    <row r="67" spans="11:21">
      <c r="K67">
        <f t="shared" si="9"/>
        <v>0</v>
      </c>
      <c r="L67">
        <f>N67*SUM(N$2:N67)</f>
        <v>0</v>
      </c>
      <c r="M67">
        <f t="shared" si="10"/>
        <v>0</v>
      </c>
      <c r="N67">
        <f t="shared" si="11"/>
        <v>0</v>
      </c>
      <c r="O67" t="str">
        <f>IF(VVA!A67=Daten!$J$1,VVA!B67,"")</f>
        <v/>
      </c>
      <c r="Q67">
        <f t="shared" si="12"/>
        <v>0</v>
      </c>
      <c r="R67">
        <f>T67*SUM(T$2:T67)</f>
        <v>0</v>
      </c>
      <c r="S67">
        <f t="shared" si="13"/>
        <v>0</v>
      </c>
      <c r="T67">
        <f t="shared" si="14"/>
        <v>0</v>
      </c>
      <c r="U67" t="str">
        <f>IF(VVA!A67=Daten!$J$2,VVA!B67,"")</f>
        <v/>
      </c>
    </row>
    <row r="68" spans="11:21">
      <c r="K68">
        <f t="shared" si="9"/>
        <v>0</v>
      </c>
      <c r="L68">
        <f>N68*SUM(N$2:N68)</f>
        <v>0</v>
      </c>
      <c r="M68">
        <f t="shared" si="10"/>
        <v>0</v>
      </c>
      <c r="N68">
        <f t="shared" si="11"/>
        <v>0</v>
      </c>
      <c r="O68" t="str">
        <f>IF(VVA!A68=Daten!$J$1,VVA!B68,"")</f>
        <v/>
      </c>
      <c r="Q68">
        <f t="shared" si="12"/>
        <v>0</v>
      </c>
      <c r="R68">
        <f>T68*SUM(T$2:T68)</f>
        <v>0</v>
      </c>
      <c r="S68">
        <f t="shared" si="13"/>
        <v>0</v>
      </c>
      <c r="T68">
        <f t="shared" si="14"/>
        <v>0</v>
      </c>
      <c r="U68" t="str">
        <f>IF(VVA!A68=Daten!$J$2,VVA!B68,"")</f>
        <v/>
      </c>
    </row>
    <row r="69" spans="11:21">
      <c r="K69">
        <f t="shared" si="9"/>
        <v>0</v>
      </c>
      <c r="L69">
        <f>N69*SUM(N$2:N69)</f>
        <v>0</v>
      </c>
      <c r="M69">
        <f t="shared" si="10"/>
        <v>0</v>
      </c>
      <c r="N69">
        <f t="shared" si="11"/>
        <v>0</v>
      </c>
      <c r="O69" t="str">
        <f>IF(VVA!A69=Daten!$J$1,VVA!B69,"")</f>
        <v/>
      </c>
      <c r="Q69">
        <f t="shared" si="12"/>
        <v>0</v>
      </c>
      <c r="R69">
        <f>T69*SUM(T$2:T69)</f>
        <v>0</v>
      </c>
      <c r="S69">
        <f t="shared" si="13"/>
        <v>0</v>
      </c>
      <c r="T69">
        <f t="shared" si="14"/>
        <v>0</v>
      </c>
      <c r="U69" t="str">
        <f>IF(VVA!A69=Daten!$J$2,VVA!B69,"")</f>
        <v/>
      </c>
    </row>
    <row r="70" spans="11:21">
      <c r="K70">
        <f t="shared" si="9"/>
        <v>0</v>
      </c>
      <c r="L70">
        <f>N70*SUM(N$2:N70)</f>
        <v>0</v>
      </c>
      <c r="M70">
        <f t="shared" si="10"/>
        <v>0</v>
      </c>
      <c r="N70">
        <f t="shared" si="11"/>
        <v>0</v>
      </c>
      <c r="O70" t="str">
        <f>IF(VVA!A70=Daten!$J$1,VVA!B70,"")</f>
        <v/>
      </c>
      <c r="Q70">
        <f t="shared" si="12"/>
        <v>0</v>
      </c>
      <c r="R70">
        <f>T70*SUM(T$2:T70)</f>
        <v>0</v>
      </c>
      <c r="S70">
        <f t="shared" si="13"/>
        <v>0</v>
      </c>
      <c r="T70">
        <f t="shared" si="14"/>
        <v>0</v>
      </c>
      <c r="U70" t="str">
        <f>IF(VVA!A70=Daten!$J$2,VVA!B70,"")</f>
        <v/>
      </c>
    </row>
    <row r="71" spans="11:21">
      <c r="K71">
        <f t="shared" si="9"/>
        <v>0</v>
      </c>
      <c r="L71">
        <f>N71*SUM(N$2:N71)</f>
        <v>0</v>
      </c>
      <c r="M71">
        <f t="shared" si="10"/>
        <v>0</v>
      </c>
      <c r="N71">
        <f t="shared" si="11"/>
        <v>0</v>
      </c>
      <c r="O71" t="str">
        <f>IF(VVA!A71=Daten!$J$1,VVA!B71,"")</f>
        <v/>
      </c>
      <c r="Q71">
        <f t="shared" si="12"/>
        <v>0</v>
      </c>
      <c r="R71">
        <f>T71*SUM(T$2:T71)</f>
        <v>0</v>
      </c>
      <c r="S71">
        <f t="shared" si="13"/>
        <v>0</v>
      </c>
      <c r="T71">
        <f t="shared" si="14"/>
        <v>0</v>
      </c>
      <c r="U71" t="str">
        <f>IF(VVA!A71=Daten!$J$2,VVA!B71,"")</f>
        <v/>
      </c>
    </row>
  </sheetData>
  <sheetProtection algorithmName="SHA-512" hashValue="XGNEqI1OOvqY2OnDPpx6DxLregM8MCB0OhXZqCRwJxbOdLkUM4nCwXTuPM0PREFKplSgcJgBpStNTPGRrB1j3w==" saltValue="+QHPB6n9/Vf1M8wvdRun4Q==" spinCount="100000" sheet="1" objects="1" scenarios="1" selectLockedCell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7"/>
  <sheetViews>
    <sheetView workbookViewId="0">
      <selection activeCell="C1" sqref="C1"/>
    </sheetView>
  </sheetViews>
  <sheetFormatPr baseColWidth="10" defaultRowHeight="12.75"/>
  <cols>
    <col min="1" max="1" width="9" customWidth="1"/>
    <col min="2" max="2" width="30.85546875" customWidth="1"/>
    <col min="3" max="3" width="25.7109375" customWidth="1"/>
    <col min="4" max="4" width="26.42578125" customWidth="1"/>
    <col min="5" max="5" width="11.85546875" customWidth="1"/>
    <col min="6" max="6" width="29.42578125" customWidth="1"/>
    <col min="7" max="7" width="26.85546875" customWidth="1"/>
    <col min="8" max="8" width="2.85546875" customWidth="1"/>
  </cols>
  <sheetData>
    <row r="1" spans="1:10">
      <c r="A1" t="str">
        <f>'6. Kl.'!L$1</f>
        <v>Deutsch</v>
      </c>
      <c r="B1" t="str">
        <f>CONCATENATE(A1,C1)</f>
        <v>Deutsch6. Klasse Interbronze (Inter-bronze)</v>
      </c>
      <c r="C1" s="138" t="str">
        <f>J1</f>
        <v>6. Klasse Interbronze (Inter-bronze)</v>
      </c>
      <c r="D1" s="138" t="s">
        <v>122</v>
      </c>
      <c r="E1">
        <v>6</v>
      </c>
      <c r="J1" s="138" t="s">
        <v>354</v>
      </c>
    </row>
    <row r="2" spans="1:10">
      <c r="A2" t="str">
        <f>'6. Kl.'!M$1</f>
        <v>francais</v>
      </c>
      <c r="B2" t="str">
        <f>CONCATENATE(A2,C2)</f>
        <v>francais6. Klasse Interbronze (Inter-bronze)</v>
      </c>
      <c r="C2" s="173" t="str">
        <f>C$1</f>
        <v>6. Klasse Interbronze (Inter-bronze)</v>
      </c>
      <c r="D2" t="s">
        <v>125</v>
      </c>
      <c r="E2">
        <v>6</v>
      </c>
      <c r="J2" s="138" t="s">
        <v>355</v>
      </c>
    </row>
    <row r="3" spans="1:10">
      <c r="A3" t="str">
        <f>'6. Kl.'!N$1</f>
        <v>italiano</v>
      </c>
      <c r="B3" t="str">
        <f>CONCATENATE(A3,C3)</f>
        <v>italiano6. Klasse Interbronze (Inter-bronze)</v>
      </c>
      <c r="C3" s="173" t="str">
        <f>C$1</f>
        <v>6. Klasse Interbronze (Inter-bronze)</v>
      </c>
      <c r="D3" s="138" t="s">
        <v>306</v>
      </c>
      <c r="E3">
        <v>6</v>
      </c>
      <c r="G3" s="177"/>
    </row>
    <row r="4" spans="1:10">
      <c r="A4" s="173"/>
      <c r="B4" s="173"/>
      <c r="D4" s="177"/>
      <c r="G4" s="177"/>
    </row>
    <row r="5" spans="1:10" ht="14.25">
      <c r="A5" s="173">
        <v>1</v>
      </c>
      <c r="B5" s="173" t="str">
        <f>CONCATENATE(A5,D$1)</f>
        <v>1KÜRTEST INTERBRONZE</v>
      </c>
      <c r="C5" s="173" t="str">
        <f>IF('6. Kl.'!$B$2='6. Kl.'!$L$1,F5,G5)</f>
        <v>Salchow</v>
      </c>
      <c r="D5" s="177">
        <v>0.4</v>
      </c>
      <c r="F5" s="173" t="s">
        <v>197</v>
      </c>
      <c r="G5" s="173" t="s">
        <v>197</v>
      </c>
      <c r="H5" s="9"/>
      <c r="I5" s="10"/>
    </row>
    <row r="6" spans="1:10" ht="14.25">
      <c r="A6" s="173">
        <v>2</v>
      </c>
      <c r="B6" s="173" t="str">
        <f t="shared" ref="B6:B12" si="0">CONCATENATE(A6,D$1)</f>
        <v>2KÜRTEST INTERBRONZE</v>
      </c>
      <c r="C6" s="173" t="str">
        <f>IF('6. Kl.'!$B$2='6. Kl.'!$L$1,F6,G6)</f>
        <v>Rittberger</v>
      </c>
      <c r="D6" s="177">
        <v>0.5</v>
      </c>
      <c r="F6" s="173" t="s">
        <v>198</v>
      </c>
      <c r="G6" s="173" t="s">
        <v>290</v>
      </c>
      <c r="H6" s="9"/>
      <c r="I6" s="9"/>
    </row>
    <row r="7" spans="1:10" ht="14.25">
      <c r="A7" s="173">
        <v>3</v>
      </c>
      <c r="B7" s="173" t="str">
        <f t="shared" si="0"/>
        <v>3KÜRTEST INTERBRONZE</v>
      </c>
      <c r="C7" s="173" t="str">
        <f>IF('6. Kl.'!$B$2='6. Kl.'!$L$1,F7,G7)</f>
        <v>Flip</v>
      </c>
      <c r="D7" s="177">
        <v>0.5</v>
      </c>
      <c r="F7" s="173" t="s">
        <v>199</v>
      </c>
      <c r="G7" s="173" t="s">
        <v>199</v>
      </c>
      <c r="H7" s="9"/>
      <c r="I7" s="9"/>
    </row>
    <row r="8" spans="1:10" ht="14.25">
      <c r="A8" s="173">
        <v>4</v>
      </c>
      <c r="B8" s="173" t="str">
        <f t="shared" si="0"/>
        <v>4KÜRTEST INTERBRONZE</v>
      </c>
      <c r="C8" s="173" t="str">
        <f>IF('6. Kl.'!$B$2='6. Kl.'!$L$1,F8,G8)</f>
        <v>Schritt mit va und ve Dreier</v>
      </c>
      <c r="D8" s="177">
        <v>0.6</v>
      </c>
      <c r="F8" s="173" t="s">
        <v>200</v>
      </c>
      <c r="G8" s="173" t="s">
        <v>291</v>
      </c>
      <c r="H8" s="9"/>
      <c r="I8" s="9"/>
    </row>
    <row r="9" spans="1:10" ht="15.75">
      <c r="A9" s="173">
        <v>5</v>
      </c>
      <c r="B9" s="173" t="str">
        <f t="shared" si="0"/>
        <v>5KÜRTEST INTERBRONZE</v>
      </c>
      <c r="C9" s="173" t="str">
        <f>IF('6. Kl.'!$B$2='6. Kl.'!$L$1,F9,G9)</f>
        <v>Schritt Schlangenb + Mohawk</v>
      </c>
      <c r="D9" s="177">
        <v>0.6</v>
      </c>
      <c r="F9" s="173" t="s">
        <v>201</v>
      </c>
      <c r="G9" s="173" t="s">
        <v>292</v>
      </c>
      <c r="H9" s="224"/>
      <c r="I9" s="224"/>
    </row>
    <row r="10" spans="1:10" ht="15.75">
      <c r="A10" s="173">
        <v>6</v>
      </c>
      <c r="B10" s="173" t="str">
        <f t="shared" si="0"/>
        <v>6KÜRTEST INTERBRONZE</v>
      </c>
      <c r="C10" s="173" t="str">
        <f>IF('6. Kl.'!$B$2='6. Kl.'!$L$1,F10,G10)</f>
        <v>USpB (5)</v>
      </c>
      <c r="D10" s="177">
        <v>1.2</v>
      </c>
      <c r="F10" s="173" t="s">
        <v>202</v>
      </c>
      <c r="G10" s="173" t="s">
        <v>202</v>
      </c>
      <c r="H10" s="224"/>
      <c r="I10" s="224"/>
    </row>
    <row r="11" spans="1:10" ht="15.75">
      <c r="A11" s="173">
        <v>7</v>
      </c>
      <c r="B11" s="173" t="str">
        <f t="shared" si="0"/>
        <v>7KÜRTEST INTERBRONZE</v>
      </c>
      <c r="C11" s="173" t="str">
        <f>IF('6. Kl.'!$B$2='6. Kl.'!$L$1,F11,G11)</f>
        <v>SSpB (5)</v>
      </c>
      <c r="D11" s="177">
        <v>1.3</v>
      </c>
      <c r="F11" s="173" t="s">
        <v>203</v>
      </c>
      <c r="G11" s="173" t="s">
        <v>203</v>
      </c>
      <c r="H11" s="224"/>
      <c r="I11" s="224"/>
    </row>
    <row r="12" spans="1:10">
      <c r="A12" s="173">
        <v>8</v>
      </c>
      <c r="B12" s="173" t="str">
        <f t="shared" si="0"/>
        <v>8KÜRTEST INTERBRONZE</v>
      </c>
      <c r="D12" s="177">
        <f>SUM(D5:D11)</f>
        <v>5.0999999999999996</v>
      </c>
      <c r="G12" s="177"/>
    </row>
    <row r="13" spans="1:10">
      <c r="A13" s="173"/>
      <c r="B13" s="173"/>
      <c r="D13" s="177"/>
      <c r="G13" s="177"/>
    </row>
    <row r="14" spans="1:10">
      <c r="A14" t="str">
        <f>'6. Kl.'!L$1</f>
        <v>Deutsch</v>
      </c>
      <c r="B14" t="str">
        <f>CONCATENATE(A14,C14)</f>
        <v>Deutsch5. Klasse Bronze (bronze)</v>
      </c>
      <c r="C14" t="str">
        <f>J2</f>
        <v>5. Klasse Bronze (bronze)</v>
      </c>
      <c r="D14" t="s">
        <v>123</v>
      </c>
      <c r="E14">
        <v>5</v>
      </c>
    </row>
    <row r="15" spans="1:10">
      <c r="A15" t="str">
        <f>'6. Kl.'!M$1</f>
        <v>francais</v>
      </c>
      <c r="B15" t="str">
        <f>CONCATENATE(A15,C15)</f>
        <v>francais5. Klasse Bronze (bronze)</v>
      </c>
      <c r="C15" t="str">
        <f>C14</f>
        <v>5. Klasse Bronze (bronze)</v>
      </c>
      <c r="D15" t="s">
        <v>124</v>
      </c>
      <c r="E15">
        <v>5</v>
      </c>
    </row>
    <row r="16" spans="1:10">
      <c r="A16" t="str">
        <f>'6. Kl.'!N$1</f>
        <v>italiano</v>
      </c>
      <c r="B16" t="str">
        <f>CONCATENATE(A16,C16)</f>
        <v>italiano5. Klasse Bronze (bronze)</v>
      </c>
      <c r="C16" s="138" t="str">
        <f>C14</f>
        <v>5. Klasse Bronze (bronze)</v>
      </c>
      <c r="D16" s="138" t="s">
        <v>307</v>
      </c>
      <c r="E16">
        <v>5</v>
      </c>
    </row>
    <row r="17" spans="1:9">
      <c r="A17" s="173"/>
      <c r="B17" s="173"/>
      <c r="D17" s="177"/>
    </row>
    <row r="18" spans="1:9">
      <c r="A18" s="173"/>
      <c r="B18" s="173"/>
      <c r="D18" s="177"/>
    </row>
    <row r="19" spans="1:9" ht="15.75">
      <c r="A19" s="173">
        <v>1</v>
      </c>
      <c r="B19" s="173" t="str">
        <f>CONCATENATE(A19,D$14)</f>
        <v>1KÜRTEST BRONZE</v>
      </c>
      <c r="C19" s="173" t="str">
        <f>IF('6. Kl.'!$B$2='6. Kl.'!$L$1,F19,G19)</f>
        <v>Lutz</v>
      </c>
      <c r="D19" s="177">
        <v>0.6</v>
      </c>
      <c r="F19" s="173" t="s">
        <v>204</v>
      </c>
      <c r="G19" s="173" t="s">
        <v>204</v>
      </c>
      <c r="H19" s="224"/>
      <c r="I19" s="224"/>
    </row>
    <row r="20" spans="1:9" ht="15.75">
      <c r="A20" s="173">
        <v>2</v>
      </c>
      <c r="B20" s="173" t="str">
        <f t="shared" ref="B20:B26" si="1">CONCATENATE(A20,D$14)</f>
        <v>2KÜRTEST BRONZE</v>
      </c>
      <c r="C20" s="173" t="str">
        <f>IF('6. Kl.'!$B$2='6. Kl.'!$L$1,F20,G20)</f>
        <v>Axel</v>
      </c>
      <c r="D20" s="177">
        <v>1.1000000000000001</v>
      </c>
      <c r="F20" s="173" t="s">
        <v>205</v>
      </c>
      <c r="G20" s="173" t="s">
        <v>205</v>
      </c>
      <c r="H20" s="224"/>
      <c r="I20" s="224"/>
    </row>
    <row r="21" spans="1:9" ht="15.75">
      <c r="A21" s="173">
        <v>3</v>
      </c>
      <c r="B21" s="173" t="str">
        <f t="shared" si="1"/>
        <v>3KÜRTEST BRONZE</v>
      </c>
      <c r="C21" s="173" t="str">
        <f>IF('6. Kl.'!$B$2='6. Kl.'!$L$1,F21,G21)</f>
        <v>Sprungkombi Flip - Loop</v>
      </c>
      <c r="D21" s="177">
        <v>1</v>
      </c>
      <c r="F21" s="173" t="s">
        <v>206</v>
      </c>
      <c r="G21" s="173" t="s">
        <v>293</v>
      </c>
      <c r="H21" s="224"/>
      <c r="I21" s="224"/>
    </row>
    <row r="22" spans="1:9" ht="15.75">
      <c r="A22" s="173">
        <v>4</v>
      </c>
      <c r="B22" s="173" t="str">
        <f t="shared" si="1"/>
        <v>4KÜRTEST BRONZE</v>
      </c>
      <c r="C22" s="173" t="str">
        <f>IF('6. Kl.'!$B$2='6. Kl.'!$L$1,F22,G22)</f>
        <v>Schritt rSchlangenb. Und rDreier</v>
      </c>
      <c r="D22" s="177">
        <v>0.9</v>
      </c>
      <c r="F22" s="173" t="s">
        <v>207</v>
      </c>
      <c r="G22" s="173" t="s">
        <v>294</v>
      </c>
      <c r="H22" s="224"/>
      <c r="I22" s="224"/>
    </row>
    <row r="23" spans="1:9" ht="15.75">
      <c r="A23" s="173">
        <v>5</v>
      </c>
      <c r="B23" s="173" t="str">
        <f t="shared" si="1"/>
        <v>5KÜRTEST BRONZE</v>
      </c>
      <c r="C23" s="173" t="str">
        <f>IF('6. Kl.'!$B$2='6. Kl.'!$L$1,F23,G23)</f>
        <v>Schritt mit mind 2 versch. Spiralposition 3 Sek.</v>
      </c>
      <c r="D23" s="177">
        <v>0.9</v>
      </c>
      <c r="F23" s="173" t="s">
        <v>208</v>
      </c>
      <c r="G23" s="173" t="s">
        <v>295</v>
      </c>
      <c r="H23" s="224"/>
      <c r="I23" s="224"/>
    </row>
    <row r="24" spans="1:9" ht="15.75">
      <c r="A24" s="173">
        <v>6</v>
      </c>
      <c r="B24" s="173" t="str">
        <f t="shared" si="1"/>
        <v>6KÜRTEST BRONZE</v>
      </c>
      <c r="C24" s="173" t="str">
        <f>IF('6. Kl.'!$B$2='6. Kl.'!$L$1,F24,G24)</f>
        <v>CSpB (5)</v>
      </c>
      <c r="D24" s="177">
        <v>1.3</v>
      </c>
      <c r="F24" s="173" t="s">
        <v>209</v>
      </c>
      <c r="G24" s="173" t="s">
        <v>209</v>
      </c>
      <c r="H24" s="224"/>
      <c r="I24" s="224"/>
    </row>
    <row r="25" spans="1:9" ht="69">
      <c r="A25" s="173">
        <v>7</v>
      </c>
      <c r="B25" s="173" t="str">
        <f t="shared" si="1"/>
        <v>7KÜRTEST BRONZE</v>
      </c>
      <c r="C25" s="173" t="str">
        <f>IF('6. Kl.'!$B$2='6. Kl.'!$L$1,F25,G25)</f>
        <v>Pirouette mit Fusswechsel (CUSpB / CSSpB) ohne Positionswechsel (5/5)
CUSpB = 1.8 / CSSpB = 1.9</v>
      </c>
      <c r="D25" s="230">
        <v>1.8</v>
      </c>
      <c r="F25" s="247" t="s">
        <v>397</v>
      </c>
      <c r="G25" s="247" t="s">
        <v>398</v>
      </c>
      <c r="H25" s="224"/>
      <c r="I25" s="224"/>
    </row>
    <row r="26" spans="1:9">
      <c r="A26" s="173">
        <v>8</v>
      </c>
      <c r="B26" s="173" t="str">
        <f t="shared" si="1"/>
        <v>8KÜRTEST BRONZE</v>
      </c>
      <c r="D26" s="177">
        <v>7.6</v>
      </c>
    </row>
    <row r="27" spans="1:9">
      <c r="B27" s="17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007">
    <tabColor indexed="43"/>
    <outlinePr summaryBelow="0" summaryRight="0"/>
    <pageSetUpPr fitToPage="1"/>
  </sheetPr>
  <dimension ref="A1:S56"/>
  <sheetViews>
    <sheetView showGridLines="0" zoomScale="80" zoomScaleNormal="75" workbookViewId="0">
      <pane ySplit="10" topLeftCell="A41" activePane="bottomLeft" state="frozenSplit"/>
      <selection activeCell="H38" sqref="H38"/>
      <selection pane="bottomLeft" activeCell="B2" sqref="B2:D2"/>
    </sheetView>
  </sheetViews>
  <sheetFormatPr baseColWidth="10" defaultColWidth="11.42578125" defaultRowHeight="14.25"/>
  <cols>
    <col min="1" max="1" width="7.28515625" style="9" customWidth="1"/>
    <col min="2" max="3" width="21.7109375" style="9" customWidth="1"/>
    <col min="4" max="4" width="37.28515625" style="9" customWidth="1"/>
    <col min="5" max="5" width="10.5703125" style="9" customWidth="1"/>
    <col min="6" max="6" width="14.7109375" style="10" customWidth="1"/>
    <col min="7" max="7" width="9.7109375" style="9" customWidth="1"/>
    <col min="8" max="9" width="6.7109375" style="11" customWidth="1"/>
    <col min="10" max="10" width="29.140625" style="11" hidden="1" customWidth="1"/>
    <col min="11" max="11" width="3.5703125" style="9" hidden="1" customWidth="1"/>
    <col min="12" max="12" width="26.5703125" style="9" hidden="1" customWidth="1" collapsed="1"/>
    <col min="13" max="13" width="26.5703125" style="11" hidden="1" customWidth="1"/>
    <col min="14" max="14" width="27" style="9" hidden="1" customWidth="1"/>
    <col min="15" max="17" width="3.28515625" style="9" customWidth="1"/>
    <col min="18" max="18" width="3.5703125" style="9" customWidth="1"/>
    <col min="19" max="25" width="6.7109375" style="9" customWidth="1"/>
    <col min="26" max="26" width="4.5703125" style="9" customWidth="1"/>
    <col min="27" max="27" width="5" style="9" customWidth="1"/>
    <col min="28" max="29" width="10.7109375" style="9" customWidth="1"/>
    <col min="30" max="16384" width="11.42578125" style="9"/>
  </cols>
  <sheetData>
    <row r="1" spans="1:19" ht="58.5" customHeight="1">
      <c r="H1" s="40" t="s">
        <v>102</v>
      </c>
      <c r="L1" s="9" t="s">
        <v>151</v>
      </c>
      <c r="M1" s="172" t="s">
        <v>152</v>
      </c>
      <c r="N1" s="12" t="s">
        <v>210</v>
      </c>
      <c r="S1" s="127" t="s">
        <v>128</v>
      </c>
    </row>
    <row r="2" spans="1:19" s="12" customFormat="1" ht="15" customHeight="1">
      <c r="A2" s="171"/>
      <c r="B2" s="338" t="s">
        <v>151</v>
      </c>
      <c r="C2" s="339"/>
      <c r="D2" s="340"/>
      <c r="E2" s="45" t="str">
        <f t="shared" ref="E2:E8" si="0">IF(B$2=L$1,L2,M2)</f>
        <v>Sprache</v>
      </c>
      <c r="F2" s="45"/>
      <c r="G2" s="45"/>
      <c r="H2" s="45"/>
      <c r="I2" s="16"/>
      <c r="J2" s="16"/>
      <c r="L2" s="45" t="s">
        <v>61</v>
      </c>
      <c r="M2" s="45" t="s">
        <v>159</v>
      </c>
      <c r="N2" s="12" t="str">
        <f>IF(B$2=L1,Daten!D1,Daten!D2)</f>
        <v>KÜRTEST INTERBRONZE</v>
      </c>
    </row>
    <row r="3" spans="1:19" ht="15">
      <c r="B3" s="317" t="s">
        <v>354</v>
      </c>
      <c r="C3" s="318"/>
      <c r="D3" s="319"/>
      <c r="E3" s="45" t="str">
        <f t="shared" si="0"/>
        <v>Testname</v>
      </c>
      <c r="F3" s="9"/>
      <c r="H3" s="9"/>
      <c r="I3" s="9"/>
      <c r="J3" s="9"/>
      <c r="L3" s="45" t="s">
        <v>12</v>
      </c>
      <c r="M3" s="45" t="s">
        <v>153</v>
      </c>
      <c r="N3" s="12" t="str">
        <f>IF(B$2=L1,Daten!D14,Daten!D15)</f>
        <v>KÜRTEST BRONZE</v>
      </c>
      <c r="O3" s="45"/>
    </row>
    <row r="4" spans="1:19" ht="15" customHeight="1">
      <c r="B4" s="320"/>
      <c r="C4" s="321"/>
      <c r="D4" s="322"/>
      <c r="E4" s="45" t="str">
        <f t="shared" si="0"/>
        <v>Austragungsort</v>
      </c>
      <c r="F4" s="9"/>
      <c r="G4" s="14"/>
      <c r="J4" s="9"/>
      <c r="L4" s="45" t="s">
        <v>13</v>
      </c>
      <c r="M4" s="45" t="s">
        <v>154</v>
      </c>
      <c r="N4" s="45"/>
      <c r="O4" s="45"/>
      <c r="R4" s="13"/>
    </row>
    <row r="5" spans="1:19" ht="15">
      <c r="B5" s="323"/>
      <c r="C5" s="324"/>
      <c r="D5" s="325"/>
      <c r="E5" s="45" t="str">
        <f t="shared" si="0"/>
        <v>Datum</v>
      </c>
      <c r="F5" s="9"/>
      <c r="H5" s="9"/>
      <c r="I5" s="13"/>
      <c r="J5" s="9"/>
      <c r="L5" s="45" t="s">
        <v>14</v>
      </c>
      <c r="M5" s="45" t="s">
        <v>155</v>
      </c>
      <c r="N5" s="45"/>
      <c r="O5" s="45"/>
    </row>
    <row r="6" spans="1:19" ht="15">
      <c r="B6" s="326">
        <f>VLOOKUP(Testname,Daten!C:E,3,FALSE)</f>
        <v>6</v>
      </c>
      <c r="C6" s="327"/>
      <c r="D6" s="328"/>
      <c r="E6" s="45" t="str">
        <f t="shared" si="0"/>
        <v>Testklasse</v>
      </c>
      <c r="H6" s="9"/>
      <c r="I6" s="13"/>
      <c r="J6" s="9"/>
      <c r="L6" s="45" t="s">
        <v>15</v>
      </c>
      <c r="M6" s="45" t="s">
        <v>156</v>
      </c>
      <c r="N6" s="45"/>
      <c r="O6" s="45"/>
    </row>
    <row r="7" spans="1:19" ht="15" customHeight="1">
      <c r="B7" s="329">
        <f>E53</f>
        <v>5.0999999999999996</v>
      </c>
      <c r="C7" s="330"/>
      <c r="D7" s="331"/>
      <c r="E7" s="45" t="str">
        <f t="shared" si="0"/>
        <v>Benötigte Punktzahl</v>
      </c>
      <c r="F7" s="9"/>
      <c r="H7" s="9"/>
      <c r="I7" s="13"/>
      <c r="J7" s="9"/>
      <c r="L7" s="45" t="s">
        <v>130</v>
      </c>
      <c r="M7" s="45" t="s">
        <v>157</v>
      </c>
      <c r="N7" s="45"/>
      <c r="O7" s="45"/>
    </row>
    <row r="8" spans="1:19" ht="15" customHeight="1">
      <c r="B8" s="332"/>
      <c r="C8" s="333"/>
      <c r="D8" s="334"/>
      <c r="E8" s="45" t="str">
        <f t="shared" si="0"/>
        <v>Bemerkung</v>
      </c>
      <c r="H8" s="9"/>
      <c r="I8" s="13"/>
      <c r="J8" s="9"/>
      <c r="L8" s="45" t="s">
        <v>18</v>
      </c>
      <c r="M8" s="45" t="s">
        <v>158</v>
      </c>
      <c r="N8" s="45"/>
      <c r="O8" s="45"/>
    </row>
    <row r="9" spans="1:19" ht="15">
      <c r="B9" s="335"/>
      <c r="C9" s="336"/>
      <c r="D9" s="337"/>
      <c r="E9" s="45"/>
      <c r="F9" s="14"/>
      <c r="H9" s="9"/>
      <c r="I9" s="9"/>
      <c r="J9" s="9"/>
      <c r="M9" s="9"/>
    </row>
    <row r="10" spans="1:19" s="11" customFormat="1" ht="15.75" customHeight="1">
      <c r="G10" s="17"/>
      <c r="H10" s="44"/>
      <c r="L10" s="9" t="s">
        <v>17</v>
      </c>
      <c r="M10" s="9" t="s">
        <v>225</v>
      </c>
      <c r="N10" s="45"/>
    </row>
    <row r="11" spans="1:19">
      <c r="A11" s="11"/>
      <c r="B11" s="11"/>
      <c r="L11" s="9" t="s">
        <v>11</v>
      </c>
      <c r="M11" s="172" t="s">
        <v>219</v>
      </c>
    </row>
    <row r="12" spans="1:19" ht="18" customHeight="1">
      <c r="A12" s="17"/>
      <c r="B12" s="359" t="str">
        <f>IF(B$2=L$1,L10,M10)</f>
        <v>Schiedsrichter / Spezialisten (Name Vorname)</v>
      </c>
      <c r="C12" s="361"/>
      <c r="D12" s="362"/>
      <c r="E12" s="46" t="str">
        <f>IF(B$2=L$1,L11,M11)</f>
        <v>Klub</v>
      </c>
      <c r="F12" s="43"/>
      <c r="G12" s="19"/>
      <c r="H12" s="359" t="str">
        <f>IF(B$2=L$1,L12,M12)</f>
        <v>Klasse</v>
      </c>
      <c r="I12" s="360"/>
      <c r="J12"/>
      <c r="L12" s="9" t="s">
        <v>41</v>
      </c>
      <c r="M12" s="172" t="s">
        <v>226</v>
      </c>
    </row>
    <row r="13" spans="1:19" ht="18" customHeight="1">
      <c r="A13" s="59"/>
      <c r="B13" s="347"/>
      <c r="C13" s="348"/>
      <c r="D13" s="349"/>
      <c r="E13" s="344"/>
      <c r="F13" s="345"/>
      <c r="G13" s="346"/>
      <c r="H13" s="344"/>
      <c r="I13" s="358"/>
      <c r="J13" s="45" t="str">
        <f>IF(B$2=L$1,L13,M13)</f>
        <v>SchiedsrichterIn</v>
      </c>
      <c r="L13" s="60" t="s">
        <v>98</v>
      </c>
      <c r="M13" s="60" t="s">
        <v>160</v>
      </c>
    </row>
    <row r="14" spans="1:19" ht="18" customHeight="1">
      <c r="A14" s="59"/>
      <c r="B14" s="347"/>
      <c r="C14" s="348"/>
      <c r="D14" s="349"/>
      <c r="E14" s="344"/>
      <c r="F14" s="345"/>
      <c r="G14" s="346"/>
      <c r="H14" s="344"/>
      <c r="I14" s="358"/>
      <c r="J14" s="45" t="str">
        <f t="shared" ref="J14:J20" si="1">IF(B$2=L$1,L14,M14)</f>
        <v>PreisrichterIn 2</v>
      </c>
      <c r="L14" s="60" t="s">
        <v>131</v>
      </c>
      <c r="M14" s="60" t="s">
        <v>161</v>
      </c>
    </row>
    <row r="15" spans="1:19" ht="18" customHeight="1">
      <c r="A15" s="59"/>
      <c r="B15" s="347"/>
      <c r="C15" s="348"/>
      <c r="D15" s="349"/>
      <c r="E15" s="344"/>
      <c r="F15" s="345"/>
      <c r="G15" s="346"/>
      <c r="H15" s="344"/>
      <c r="I15" s="358"/>
      <c r="J15" s="45" t="str">
        <f t="shared" si="1"/>
        <v>PreisrichterIn 3</v>
      </c>
      <c r="L15" s="60" t="s">
        <v>132</v>
      </c>
      <c r="M15" s="60" t="s">
        <v>162</v>
      </c>
    </row>
    <row r="16" spans="1:19" ht="18" customHeight="1">
      <c r="A16" s="59"/>
      <c r="B16" s="347"/>
      <c r="C16" s="348"/>
      <c r="D16" s="349"/>
      <c r="E16" s="344"/>
      <c r="F16" s="345"/>
      <c r="G16" s="346"/>
      <c r="H16" s="363"/>
      <c r="I16" s="358"/>
      <c r="J16" s="45" t="str">
        <f t="shared" si="1"/>
        <v>Verantwortliche/r der Tests</v>
      </c>
      <c r="L16" s="60" t="s">
        <v>150</v>
      </c>
      <c r="M16" s="60" t="s">
        <v>136</v>
      </c>
    </row>
    <row r="17" spans="1:14" ht="18" customHeight="1">
      <c r="A17" s="59"/>
      <c r="B17" s="347"/>
      <c r="C17" s="348"/>
      <c r="D17" s="349"/>
      <c r="E17" s="344"/>
      <c r="F17" s="345"/>
      <c r="G17" s="346"/>
      <c r="H17" s="363"/>
      <c r="I17" s="358"/>
      <c r="J17" s="45" t="str">
        <f t="shared" si="1"/>
        <v>Technical Specialist</v>
      </c>
      <c r="L17" s="60" t="s">
        <v>16</v>
      </c>
      <c r="M17" s="60" t="s">
        <v>16</v>
      </c>
    </row>
    <row r="18" spans="1:14" ht="18" customHeight="1">
      <c r="A18" s="59"/>
      <c r="B18" s="347"/>
      <c r="C18" s="348"/>
      <c r="D18" s="349"/>
      <c r="E18" s="344"/>
      <c r="F18" s="345"/>
      <c r="G18" s="346"/>
      <c r="H18" s="363"/>
      <c r="I18" s="358"/>
      <c r="J18" s="45" t="str">
        <f t="shared" si="1"/>
        <v>Tech. Spec. Assistant</v>
      </c>
      <c r="L18" s="60" t="s">
        <v>133</v>
      </c>
      <c r="M18" s="60" t="s">
        <v>133</v>
      </c>
    </row>
    <row r="19" spans="1:14" ht="18" customHeight="1">
      <c r="A19" s="59"/>
      <c r="B19" s="347"/>
      <c r="C19" s="348"/>
      <c r="D19" s="349"/>
      <c r="E19" s="344"/>
      <c r="F19" s="345"/>
      <c r="G19" s="346"/>
      <c r="H19" s="363"/>
      <c r="I19" s="358"/>
      <c r="J19" s="45" t="str">
        <f t="shared" si="1"/>
        <v>RechnungsführerIn</v>
      </c>
      <c r="L19" s="60" t="s">
        <v>45</v>
      </c>
      <c r="M19" s="60" t="s">
        <v>163</v>
      </c>
    </row>
    <row r="20" spans="1:14" ht="18" customHeight="1">
      <c r="A20" s="59"/>
      <c r="B20" s="347"/>
      <c r="C20" s="348"/>
      <c r="D20" s="349"/>
      <c r="E20" s="344"/>
      <c r="F20" s="345"/>
      <c r="G20" s="346"/>
      <c r="H20" s="363"/>
      <c r="I20" s="358"/>
      <c r="J20" s="45" t="str">
        <f t="shared" si="1"/>
        <v>Klubpräsident</v>
      </c>
      <c r="L20" s="60" t="s">
        <v>64</v>
      </c>
      <c r="M20" s="60" t="s">
        <v>164</v>
      </c>
    </row>
    <row r="21" spans="1:14" ht="18" customHeight="1">
      <c r="J21" s="45"/>
      <c r="L21" s="9" t="s">
        <v>2</v>
      </c>
      <c r="M21" s="9" t="s">
        <v>218</v>
      </c>
    </row>
    <row r="22" spans="1:14" ht="33.75" customHeight="1">
      <c r="A22" s="17"/>
      <c r="B22" s="359" t="str">
        <f>IF(B$2=L$1,L21,M21)</f>
        <v>Name</v>
      </c>
      <c r="C22" s="361"/>
      <c r="D22" s="362"/>
      <c r="E22" s="359" t="str">
        <f>IF(B$2=L$1,L11,M11)</f>
        <v>Klub</v>
      </c>
      <c r="F22" s="361"/>
      <c r="G22" s="361"/>
      <c r="H22" s="367" t="str">
        <f>IF(B$2=L$1,L22,M22)</f>
        <v>Lizenz-nummer</v>
      </c>
      <c r="I22" s="368"/>
      <c r="J22"/>
      <c r="L22" s="9" t="s">
        <v>134</v>
      </c>
      <c r="M22" s="179" t="s">
        <v>308</v>
      </c>
    </row>
    <row r="23" spans="1:14" ht="18" customHeight="1">
      <c r="A23" s="47"/>
      <c r="B23" s="355" t="str">
        <f ca="1">IFERROR(VLOOKUP(ROW()-22,Startlist!A$3:E$22,3,FALSE)&amp;" "&amp;VLOOKUP(ROW()-22,Startlist!A$3:E$22,4,FALSE),"")</f>
        <v xml:space="preserve"> </v>
      </c>
      <c r="C23" s="356"/>
      <c r="D23" s="357"/>
      <c r="E23" s="353" t="str">
        <f ca="1">IFERROR(VLOOKUP(ROW()-22,Startlist!A$3:E$22,5,FALSE),"")</f>
        <v/>
      </c>
      <c r="F23" s="354"/>
      <c r="G23" s="354"/>
      <c r="H23" s="369">
        <f ca="1">IFERROR(VLOOKUP(ROW()-22,Startlist!A$3:E$22,2,FALSE),"")</f>
        <v>0</v>
      </c>
      <c r="I23" s="370"/>
      <c r="J23" s="45" t="str">
        <f>IF(B$2=L$1,L23,M23)</f>
        <v>TeilnehmerIn 1</v>
      </c>
      <c r="L23" s="60" t="s">
        <v>20</v>
      </c>
      <c r="M23" s="60" t="s">
        <v>165</v>
      </c>
      <c r="N23" s="9" t="str">
        <f ca="1">IF(B23="","","S")</f>
        <v>S</v>
      </c>
    </row>
    <row r="24" spans="1:14" ht="18" customHeight="1">
      <c r="A24" s="47"/>
      <c r="B24" s="355" t="str">
        <f ca="1">IFERROR(VLOOKUP(ROW()-22,Startlist!A$3:E$22,3,FALSE)&amp;" "&amp;VLOOKUP(ROW()-22,Startlist!A$3:E$22,4,FALSE),"")</f>
        <v xml:space="preserve"> </v>
      </c>
      <c r="C24" s="356"/>
      <c r="D24" s="357"/>
      <c r="E24" s="353" t="str">
        <f ca="1">IFERROR(VLOOKUP(ROW()-22,Startlist!A$3:E$22,5,FALSE),"")</f>
        <v/>
      </c>
      <c r="F24" s="354"/>
      <c r="G24" s="354"/>
      <c r="H24" s="369" t="str">
        <f ca="1">IFERROR(VLOOKUP(ROW()-22,Startlist!A$3:E$22,2,FALSE),"")</f>
        <v/>
      </c>
      <c r="I24" s="370"/>
      <c r="J24" s="45" t="str">
        <f t="shared" ref="J24:J42" si="2">IF(B$2=L$1,L24,M24)</f>
        <v>TeilnehmerIn 2</v>
      </c>
      <c r="L24" s="60" t="s">
        <v>21</v>
      </c>
      <c r="M24" s="60" t="s">
        <v>166</v>
      </c>
      <c r="N24" s="9" t="str">
        <f ca="1">IF(B24="","","S")</f>
        <v>S</v>
      </c>
    </row>
    <row r="25" spans="1:14" ht="18" customHeight="1">
      <c r="A25" s="47"/>
      <c r="B25" s="355" t="str">
        <f ca="1">IFERROR(VLOOKUP(ROW()-22,Startlist!A$3:E$22,3,FALSE)&amp;" "&amp;VLOOKUP(ROW()-22,Startlist!A$3:E$22,4,FALSE),"")</f>
        <v xml:space="preserve"> </v>
      </c>
      <c r="C25" s="356"/>
      <c r="D25" s="357"/>
      <c r="E25" s="353" t="str">
        <f ca="1">IFERROR(VLOOKUP(ROW()-22,Startlist!A$3:E$22,5,FALSE),"")</f>
        <v/>
      </c>
      <c r="F25" s="354"/>
      <c r="G25" s="354"/>
      <c r="H25" s="369" t="str">
        <f ca="1">IFERROR(VLOOKUP(ROW()-22,Startlist!A$3:E$22,2,FALSE),"")</f>
        <v/>
      </c>
      <c r="I25" s="370"/>
      <c r="J25" s="45" t="str">
        <f t="shared" si="2"/>
        <v>TeilnehmerIn 3</v>
      </c>
      <c r="L25" s="60" t="s">
        <v>22</v>
      </c>
      <c r="M25" s="60" t="s">
        <v>167</v>
      </c>
      <c r="N25" s="9" t="str">
        <f ca="1">IF(B25="","","S")</f>
        <v>S</v>
      </c>
    </row>
    <row r="26" spans="1:14" ht="18" customHeight="1">
      <c r="A26" s="47"/>
      <c r="B26" s="355" t="str">
        <f ca="1">IFERROR(VLOOKUP(ROW()-22,Startlist!A$3:E$22,3,FALSE)&amp;" "&amp;VLOOKUP(ROW()-22,Startlist!A$3:E$22,4,FALSE),"")</f>
        <v xml:space="preserve"> </v>
      </c>
      <c r="C26" s="356"/>
      <c r="D26" s="357"/>
      <c r="E26" s="353" t="str">
        <f ca="1">IFERROR(VLOOKUP(ROW()-22,Startlist!A$3:E$22,5,FALSE),"")</f>
        <v/>
      </c>
      <c r="F26" s="354"/>
      <c r="G26" s="354"/>
      <c r="H26" s="369" t="str">
        <f ca="1">IFERROR(VLOOKUP(ROW()-22,Startlist!A$3:E$22,2,FALSE),"")</f>
        <v/>
      </c>
      <c r="I26" s="370"/>
      <c r="J26" s="45" t="str">
        <f t="shared" si="2"/>
        <v>TeilnehmerIn 4</v>
      </c>
      <c r="L26" s="60" t="s">
        <v>23</v>
      </c>
      <c r="M26" s="60" t="s">
        <v>168</v>
      </c>
      <c r="N26" s="9" t="str">
        <f ca="1">IF(B26="","","S")</f>
        <v>S</v>
      </c>
    </row>
    <row r="27" spans="1:14" ht="18" customHeight="1">
      <c r="A27" s="47"/>
      <c r="B27" s="355" t="str">
        <f ca="1">IFERROR(VLOOKUP(ROW()-22,Startlist!A$3:E$22,3,FALSE)&amp;" "&amp;VLOOKUP(ROW()-22,Startlist!A$3:E$22,4,FALSE),"")</f>
        <v xml:space="preserve"> </v>
      </c>
      <c r="C27" s="356"/>
      <c r="D27" s="357"/>
      <c r="E27" s="353" t="str">
        <f ca="1">IFERROR(VLOOKUP(ROW()-22,Startlist!A$3:E$22,5,FALSE),"")</f>
        <v/>
      </c>
      <c r="F27" s="354"/>
      <c r="G27" s="354"/>
      <c r="H27" s="369" t="str">
        <f ca="1">IFERROR(VLOOKUP(ROW()-22,Startlist!A$3:E$22,2,FALSE),"")</f>
        <v/>
      </c>
      <c r="I27" s="370"/>
      <c r="J27" s="45" t="str">
        <f t="shared" si="2"/>
        <v>TeilnehmerIn 5</v>
      </c>
      <c r="L27" s="60" t="s">
        <v>24</v>
      </c>
      <c r="M27" s="60" t="s">
        <v>169</v>
      </c>
      <c r="N27" s="9" t="str">
        <f ca="1">IF(B27="","","S")</f>
        <v>S</v>
      </c>
    </row>
    <row r="28" spans="1:14" ht="18" customHeight="1">
      <c r="A28" s="47"/>
      <c r="B28" s="355" t="str">
        <f ca="1">IFERROR(VLOOKUP(ROW()-22,Startlist!A$3:E$22,3,FALSE)&amp;" "&amp;VLOOKUP(ROW()-22,Startlist!A$3:E$22,4,FALSE),"")</f>
        <v xml:space="preserve"> </v>
      </c>
      <c r="C28" s="356"/>
      <c r="D28" s="357"/>
      <c r="E28" s="353" t="str">
        <f ca="1">IFERROR(VLOOKUP(ROW()-22,Startlist!A$3:E$22,5,FALSE),"")</f>
        <v/>
      </c>
      <c r="F28" s="354"/>
      <c r="G28" s="354"/>
      <c r="H28" s="369" t="str">
        <f ca="1">IFERROR(VLOOKUP(ROW()-22,Startlist!A$3:E$22,2,FALSE),"")</f>
        <v/>
      </c>
      <c r="I28" s="370"/>
      <c r="J28" s="45" t="str">
        <f t="shared" si="2"/>
        <v>TeilnehmerIn 6</v>
      </c>
      <c r="L28" s="60" t="s">
        <v>25</v>
      </c>
      <c r="M28" s="60" t="s">
        <v>170</v>
      </c>
      <c r="N28" s="9" t="str">
        <f ca="1">IF(B28="","","AJ")</f>
        <v>AJ</v>
      </c>
    </row>
    <row r="29" spans="1:14" ht="18" customHeight="1">
      <c r="A29" s="47"/>
      <c r="B29" s="355" t="str">
        <f ca="1">IFERROR(VLOOKUP(ROW()-22,Startlist!A$3:E$22,3,FALSE)&amp;" "&amp;VLOOKUP(ROW()-22,Startlist!A$3:E$22,4,FALSE),"")</f>
        <v xml:space="preserve"> </v>
      </c>
      <c r="C29" s="356"/>
      <c r="D29" s="357"/>
      <c r="E29" s="353" t="str">
        <f ca="1">IFERROR(VLOOKUP(ROW()-22,Startlist!A$3:E$22,5,FALSE),"")</f>
        <v/>
      </c>
      <c r="F29" s="354"/>
      <c r="G29" s="354"/>
      <c r="H29" s="369" t="str">
        <f ca="1">IFERROR(VLOOKUP(ROW()-22,Startlist!A$3:E$22,2,FALSE),"")</f>
        <v/>
      </c>
      <c r="I29" s="370"/>
      <c r="J29" s="45" t="str">
        <f t="shared" si="2"/>
        <v>TeilnehmerIn 7</v>
      </c>
      <c r="L29" s="60" t="s">
        <v>26</v>
      </c>
      <c r="M29" s="60" t="s">
        <v>171</v>
      </c>
      <c r="N29" s="9" t="str">
        <f ca="1">IF(B29="","","AJ")</f>
        <v>AJ</v>
      </c>
    </row>
    <row r="30" spans="1:14" ht="18" customHeight="1">
      <c r="A30" s="47"/>
      <c r="B30" s="355" t="str">
        <f ca="1">IFERROR(VLOOKUP(ROW()-22,Startlist!A$3:E$22,3,FALSE)&amp;" "&amp;VLOOKUP(ROW()-22,Startlist!A$3:E$22,4,FALSE),"")</f>
        <v xml:space="preserve"> </v>
      </c>
      <c r="C30" s="356"/>
      <c r="D30" s="357"/>
      <c r="E30" s="353" t="str">
        <f ca="1">IFERROR(VLOOKUP(ROW()-22,Startlist!A$3:E$22,5,FALSE),"")</f>
        <v/>
      </c>
      <c r="F30" s="354"/>
      <c r="G30" s="354"/>
      <c r="H30" s="369" t="str">
        <f ca="1">IFERROR(VLOOKUP(ROW()-22,Startlist!A$3:E$22,2,FALSE),"")</f>
        <v/>
      </c>
      <c r="I30" s="370"/>
      <c r="J30" s="45" t="str">
        <f t="shared" si="2"/>
        <v>TeilnehmerIn 8</v>
      </c>
      <c r="L30" s="60" t="s">
        <v>27</v>
      </c>
      <c r="M30" s="60" t="s">
        <v>172</v>
      </c>
      <c r="N30" s="9" t="str">
        <f ca="1">IF(B30="","","AJ")</f>
        <v>AJ</v>
      </c>
    </row>
    <row r="31" spans="1:14" ht="18" customHeight="1">
      <c r="A31" s="47"/>
      <c r="B31" s="355" t="str">
        <f ca="1">IFERROR(VLOOKUP(ROW()-22,Startlist!A$3:E$22,3,FALSE)&amp;" "&amp;VLOOKUP(ROW()-22,Startlist!A$3:E$22,4,FALSE),"")</f>
        <v xml:space="preserve"> </v>
      </c>
      <c r="C31" s="356"/>
      <c r="D31" s="357"/>
      <c r="E31" s="353" t="str">
        <f ca="1">IFERROR(VLOOKUP(ROW()-22,Startlist!A$3:E$22,5,FALSE),"")</f>
        <v/>
      </c>
      <c r="F31" s="354"/>
      <c r="G31" s="354"/>
      <c r="H31" s="369" t="str">
        <f ca="1">IFERROR(VLOOKUP(ROW()-22,Startlist!A$3:E$22,2,FALSE),"")</f>
        <v/>
      </c>
      <c r="I31" s="370"/>
      <c r="J31" s="45" t="str">
        <f t="shared" si="2"/>
        <v>TeilnehmerIn 9</v>
      </c>
      <c r="L31" s="60" t="s">
        <v>28</v>
      </c>
      <c r="M31" s="60" t="s">
        <v>173</v>
      </c>
      <c r="N31" s="9" t="str">
        <f ca="1">IF(B31="","","AJ")</f>
        <v>AJ</v>
      </c>
    </row>
    <row r="32" spans="1:14" ht="18" customHeight="1">
      <c r="A32" s="47"/>
      <c r="B32" s="355" t="str">
        <f ca="1">IFERROR(VLOOKUP(ROW()-22,Startlist!A$3:E$22,3,FALSE)&amp;" "&amp;VLOOKUP(ROW()-22,Startlist!A$3:E$22,4,FALSE),"")</f>
        <v xml:space="preserve"> </v>
      </c>
      <c r="C32" s="356"/>
      <c r="D32" s="357"/>
      <c r="E32" s="353" t="str">
        <f ca="1">IFERROR(VLOOKUP(ROW()-22,Startlist!A$3:E$22,5,FALSE),"")</f>
        <v/>
      </c>
      <c r="F32" s="354"/>
      <c r="G32" s="354"/>
      <c r="H32" s="369" t="str">
        <f ca="1">IFERROR(VLOOKUP(ROW()-22,Startlist!A$3:E$22,2,FALSE),"")</f>
        <v/>
      </c>
      <c r="I32" s="370"/>
      <c r="J32" s="45" t="str">
        <f t="shared" si="2"/>
        <v>TeilnehmerIn 10</v>
      </c>
      <c r="L32" s="60" t="s">
        <v>29</v>
      </c>
      <c r="M32" s="60" t="s">
        <v>174</v>
      </c>
      <c r="N32" s="9" t="str">
        <f ca="1">IF(B32="","","AJ")</f>
        <v>AJ</v>
      </c>
    </row>
    <row r="33" spans="1:14" ht="18" customHeight="1">
      <c r="A33" s="47"/>
      <c r="B33" s="355" t="str">
        <f ca="1">IFERROR(VLOOKUP(ROW()-22,Startlist!A$3:E$22,3,FALSE)&amp;" "&amp;VLOOKUP(ROW()-22,Startlist!A$3:E$22,4,FALSE),"")</f>
        <v xml:space="preserve"> </v>
      </c>
      <c r="C33" s="356"/>
      <c r="D33" s="357"/>
      <c r="E33" s="353" t="str">
        <f ca="1">IFERROR(VLOOKUP(ROW()-22,Startlist!A$3:E$22,5,FALSE),"")</f>
        <v/>
      </c>
      <c r="F33" s="354"/>
      <c r="G33" s="354"/>
      <c r="H33" s="369" t="str">
        <f ca="1">IFERROR(VLOOKUP(ROW()-22,Startlist!A$3:E$22,2,FALSE),"")</f>
        <v/>
      </c>
      <c r="I33" s="370"/>
      <c r="J33" s="45" t="str">
        <f t="shared" si="2"/>
        <v>TeilnehmerIn 11</v>
      </c>
      <c r="L33" s="60" t="s">
        <v>30</v>
      </c>
      <c r="M33" s="60" t="s">
        <v>175</v>
      </c>
      <c r="N33" s="9" t="str">
        <f ca="1">IF(B33="","","BA")</f>
        <v>BA</v>
      </c>
    </row>
    <row r="34" spans="1:14" ht="18" customHeight="1">
      <c r="A34" s="47"/>
      <c r="B34" s="355" t="str">
        <f ca="1">IFERROR(VLOOKUP(ROW()-22,Startlist!A$3:E$22,3,FALSE)&amp;" "&amp;VLOOKUP(ROW()-22,Startlist!A$3:E$22,4,FALSE),"")</f>
        <v xml:space="preserve"> </v>
      </c>
      <c r="C34" s="356"/>
      <c r="D34" s="357"/>
      <c r="E34" s="353" t="str">
        <f ca="1">IFERROR(VLOOKUP(ROW()-22,Startlist!A$3:E$22,5,FALSE),"")</f>
        <v/>
      </c>
      <c r="F34" s="354"/>
      <c r="G34" s="354"/>
      <c r="H34" s="369" t="str">
        <f ca="1">IFERROR(VLOOKUP(ROW()-22,Startlist!A$3:E$22,2,FALSE),"")</f>
        <v/>
      </c>
      <c r="I34" s="370"/>
      <c r="J34" s="45" t="str">
        <f t="shared" si="2"/>
        <v>TeilnehmerIn 12</v>
      </c>
      <c r="L34" s="60" t="s">
        <v>31</v>
      </c>
      <c r="M34" s="60" t="s">
        <v>176</v>
      </c>
      <c r="N34" s="9" t="str">
        <f ca="1">IF(B34="","","BA")</f>
        <v>BA</v>
      </c>
    </row>
    <row r="35" spans="1:14" ht="18" customHeight="1">
      <c r="A35" s="47"/>
      <c r="B35" s="355" t="str">
        <f ca="1">IFERROR(VLOOKUP(ROW()-22,Startlist!A$3:E$22,3,FALSE)&amp;" "&amp;VLOOKUP(ROW()-22,Startlist!A$3:E$22,4,FALSE),"")</f>
        <v xml:space="preserve"> </v>
      </c>
      <c r="C35" s="356"/>
      <c r="D35" s="357"/>
      <c r="E35" s="353" t="str">
        <f ca="1">IFERROR(VLOOKUP(ROW()-22,Startlist!A$3:E$22,5,FALSE),"")</f>
        <v/>
      </c>
      <c r="F35" s="354"/>
      <c r="G35" s="354"/>
      <c r="H35" s="369" t="str">
        <f ca="1">IFERROR(VLOOKUP(ROW()-22,Startlist!A$3:E$22,2,FALSE),"")</f>
        <v/>
      </c>
      <c r="I35" s="370"/>
      <c r="J35" s="45" t="str">
        <f t="shared" si="2"/>
        <v>TeilnehmerIn 13</v>
      </c>
      <c r="L35" s="60" t="s">
        <v>32</v>
      </c>
      <c r="M35" s="60" t="s">
        <v>177</v>
      </c>
      <c r="N35" s="9" t="str">
        <f ca="1">IF(B35="","","BA")</f>
        <v>BA</v>
      </c>
    </row>
    <row r="36" spans="1:14" ht="18" customHeight="1">
      <c r="A36" s="47"/>
      <c r="B36" s="355" t="str">
        <f ca="1">IFERROR(VLOOKUP(ROW()-22,Startlist!A$3:E$22,3,FALSE)&amp;" "&amp;VLOOKUP(ROW()-22,Startlist!A$3:E$22,4,FALSE),"")</f>
        <v xml:space="preserve"> </v>
      </c>
      <c r="C36" s="356"/>
      <c r="D36" s="357"/>
      <c r="E36" s="353" t="str">
        <f ca="1">IFERROR(VLOOKUP(ROW()-22,Startlist!A$3:E$22,5,FALSE),"")</f>
        <v/>
      </c>
      <c r="F36" s="354"/>
      <c r="G36" s="354"/>
      <c r="H36" s="369" t="str">
        <f ca="1">IFERROR(VLOOKUP(ROW()-22,Startlist!A$3:E$22,2,FALSE),"")</f>
        <v/>
      </c>
      <c r="I36" s="370"/>
      <c r="J36" s="45" t="str">
        <f t="shared" si="2"/>
        <v>TeilnehmerIn 14</v>
      </c>
      <c r="L36" s="60" t="s">
        <v>33</v>
      </c>
      <c r="M36" s="60" t="s">
        <v>178</v>
      </c>
      <c r="N36" s="9" t="str">
        <f ca="1">IF(B36="","","BA")</f>
        <v>BA</v>
      </c>
    </row>
    <row r="37" spans="1:14" ht="18" customHeight="1">
      <c r="A37" s="47"/>
      <c r="B37" s="355" t="str">
        <f ca="1">IFERROR(VLOOKUP(ROW()-22,Startlist!A$3:E$22,3,FALSE)&amp;" "&amp;VLOOKUP(ROW()-22,Startlist!A$3:E$22,4,FALSE),"")</f>
        <v xml:space="preserve"> </v>
      </c>
      <c r="C37" s="356"/>
      <c r="D37" s="357"/>
      <c r="E37" s="353" t="str">
        <f ca="1">IFERROR(VLOOKUP(ROW()-22,Startlist!A$3:E$22,5,FALSE),"")</f>
        <v/>
      </c>
      <c r="F37" s="354"/>
      <c r="G37" s="354"/>
      <c r="H37" s="369" t="str">
        <f ca="1">IFERROR(VLOOKUP(ROW()-22,Startlist!A$3:E$22,2,FALSE),"")</f>
        <v/>
      </c>
      <c r="I37" s="370"/>
      <c r="J37" s="45" t="str">
        <f t="shared" si="2"/>
        <v>TeilnehmerIn 15</v>
      </c>
      <c r="L37" s="60" t="s">
        <v>34</v>
      </c>
      <c r="M37" s="60" t="s">
        <v>179</v>
      </c>
      <c r="N37" s="9" t="str">
        <f ca="1">IF(B37="","","BA")</f>
        <v>BA</v>
      </c>
    </row>
    <row r="38" spans="1:14" ht="18" customHeight="1">
      <c r="A38" s="47"/>
      <c r="B38" s="355" t="str">
        <f ca="1">IFERROR(VLOOKUP(ROW()-22,Startlist!A$3:E$22,3,FALSE)&amp;" "&amp;VLOOKUP(ROW()-22,Startlist!A$3:E$22,4,FALSE),"")</f>
        <v xml:space="preserve"> </v>
      </c>
      <c r="C38" s="356"/>
      <c r="D38" s="357"/>
      <c r="E38" s="353" t="str">
        <f ca="1">IFERROR(VLOOKUP(ROW()-22,Startlist!A$3:E$22,5,FALSE),"")</f>
        <v/>
      </c>
      <c r="F38" s="354"/>
      <c r="G38" s="354"/>
      <c r="H38" s="369" t="str">
        <f ca="1">IFERROR(VLOOKUP(ROW()-22,Startlist!A$3:E$22,2,FALSE),"")</f>
        <v/>
      </c>
      <c r="I38" s="370"/>
      <c r="J38" s="45" t="str">
        <f t="shared" si="2"/>
        <v>TeilnehmerIn 16</v>
      </c>
      <c r="L38" s="60" t="s">
        <v>35</v>
      </c>
      <c r="M38" s="60" t="s">
        <v>180</v>
      </c>
      <c r="N38" s="9" t="str">
        <f ca="1">IF(B38="","","BR")</f>
        <v>BR</v>
      </c>
    </row>
    <row r="39" spans="1:14" ht="18" customHeight="1">
      <c r="A39" s="47"/>
      <c r="B39" s="355" t="str">
        <f ca="1">IFERROR(VLOOKUP(ROW()-22,Startlist!A$3:E$22,3,FALSE)&amp;" "&amp;VLOOKUP(ROW()-22,Startlist!A$3:E$22,4,FALSE),"")</f>
        <v xml:space="preserve"> </v>
      </c>
      <c r="C39" s="356"/>
      <c r="D39" s="357"/>
      <c r="E39" s="353" t="str">
        <f ca="1">IFERROR(VLOOKUP(ROW()-22,Startlist!A$3:E$22,5,FALSE),"")</f>
        <v/>
      </c>
      <c r="F39" s="354"/>
      <c r="G39" s="354"/>
      <c r="H39" s="369" t="str">
        <f ca="1">IFERROR(VLOOKUP(ROW()-22,Startlist!A$3:E$22,2,FALSE),"")</f>
        <v/>
      </c>
      <c r="I39" s="370"/>
      <c r="J39" s="45" t="str">
        <f t="shared" si="2"/>
        <v>TeilnehmerIn 17</v>
      </c>
      <c r="L39" s="60" t="s">
        <v>36</v>
      </c>
      <c r="M39" s="60" t="s">
        <v>181</v>
      </c>
      <c r="N39" s="9" t="str">
        <f ca="1">IF(B39="","","BR")</f>
        <v>BR</v>
      </c>
    </row>
    <row r="40" spans="1:14" ht="18" customHeight="1">
      <c r="A40" s="47"/>
      <c r="B40" s="355" t="str">
        <f ca="1">IFERROR(VLOOKUP(ROW()-22,Startlist!A$3:E$22,3,FALSE)&amp;" "&amp;VLOOKUP(ROW()-22,Startlist!A$3:E$22,4,FALSE),"")</f>
        <v xml:space="preserve"> </v>
      </c>
      <c r="C40" s="356"/>
      <c r="D40" s="357"/>
      <c r="E40" s="353" t="str">
        <f ca="1">IFERROR(VLOOKUP(ROW()-22,Startlist!A$3:E$22,5,FALSE),"")</f>
        <v/>
      </c>
      <c r="F40" s="354"/>
      <c r="G40" s="354"/>
      <c r="H40" s="369" t="str">
        <f ca="1">IFERROR(VLOOKUP(ROW()-22,Startlist!A$3:E$22,2,FALSE),"")</f>
        <v/>
      </c>
      <c r="I40" s="370"/>
      <c r="J40" s="45" t="str">
        <f t="shared" si="2"/>
        <v>TeilnehmerIn 18</v>
      </c>
      <c r="L40" s="60" t="s">
        <v>37</v>
      </c>
      <c r="M40" s="60" t="s">
        <v>182</v>
      </c>
      <c r="N40" s="9" t="str">
        <f ca="1">IF(B40="","","BR")</f>
        <v>BR</v>
      </c>
    </row>
    <row r="41" spans="1:14" ht="18" customHeight="1">
      <c r="A41" s="47"/>
      <c r="B41" s="355" t="str">
        <f ca="1">IFERROR(VLOOKUP(ROW()-22,Startlist!A$3:E$22,3,FALSE)&amp;" "&amp;VLOOKUP(ROW()-22,Startlist!A$3:E$22,4,FALSE),"")</f>
        <v xml:space="preserve"> </v>
      </c>
      <c r="C41" s="356"/>
      <c r="D41" s="357"/>
      <c r="E41" s="353" t="str">
        <f ca="1">IFERROR(VLOOKUP(ROW()-22,Startlist!A$3:E$22,5,FALSE),"")</f>
        <v/>
      </c>
      <c r="F41" s="354"/>
      <c r="G41" s="354"/>
      <c r="H41" s="369" t="str">
        <f ca="1">IFERROR(VLOOKUP(ROW()-22,Startlist!A$3:E$22,2,FALSE),"")</f>
        <v/>
      </c>
      <c r="I41" s="370"/>
      <c r="J41" s="45" t="str">
        <f t="shared" si="2"/>
        <v>TeilnehmerIn 19</v>
      </c>
      <c r="L41" s="60" t="s">
        <v>38</v>
      </c>
      <c r="M41" s="60" t="s">
        <v>183</v>
      </c>
      <c r="N41" s="9" t="str">
        <f ca="1">IF(B41="","","BR")</f>
        <v>BR</v>
      </c>
    </row>
    <row r="42" spans="1:14" ht="18" customHeight="1">
      <c r="A42" s="47"/>
      <c r="B42" s="355" t="str">
        <f ca="1">IFERROR(VLOOKUP(ROW()-22,Startlist!A$3:E$22,3,FALSE)&amp;" "&amp;VLOOKUP(ROW()-22,Startlist!A$3:E$22,4,FALSE),"")</f>
        <v xml:space="preserve"> </v>
      </c>
      <c r="C42" s="356"/>
      <c r="D42" s="357"/>
      <c r="E42" s="353" t="str">
        <f ca="1">IFERROR(VLOOKUP(ROW()-22,Startlist!A$3:E$22,5,FALSE),"")</f>
        <v/>
      </c>
      <c r="F42" s="354"/>
      <c r="G42" s="354"/>
      <c r="H42" s="369" t="str">
        <f ca="1">IFERROR(VLOOKUP(ROW()-22,Startlist!A$3:E$22,2,FALSE),"")</f>
        <v/>
      </c>
      <c r="I42" s="370"/>
      <c r="J42" s="45" t="str">
        <f t="shared" si="2"/>
        <v>TeilnehmerIn 20</v>
      </c>
      <c r="L42" s="60" t="s">
        <v>39</v>
      </c>
      <c r="M42" s="60" t="s">
        <v>184</v>
      </c>
      <c r="N42" s="9" t="str">
        <f ca="1">IF(B42="","","BR")</f>
        <v>BR</v>
      </c>
    </row>
    <row r="43" spans="1:14" ht="18" customHeight="1">
      <c r="J43"/>
      <c r="N43" s="9" t="str" cm="1">
        <f t="array" aca="1" ref="N43" ca="1">INDIRECT("N"&amp;20-COUNTIF(N23:N42,"")+22)</f>
        <v>BR</v>
      </c>
    </row>
    <row r="44" spans="1:14" ht="20.100000000000001" customHeight="1"/>
    <row r="45" spans="1:14" ht="32.25" customHeight="1">
      <c r="A45" s="114" t="s">
        <v>0</v>
      </c>
      <c r="B45" s="364" t="str">
        <f>IF(B$2=L$1,L45,M45)</f>
        <v>Elemente</v>
      </c>
      <c r="C45" s="365"/>
      <c r="D45" s="366"/>
      <c r="E45" s="15" t="str">
        <f>IF(B$2=L$1,L46,M46)</f>
        <v>benötigte Punkte</v>
      </c>
      <c r="J45"/>
      <c r="L45" s="60" t="s">
        <v>116</v>
      </c>
      <c r="M45" s="60" t="s">
        <v>222</v>
      </c>
    </row>
    <row r="46" spans="1:14" s="13" customFormat="1" ht="15.75">
      <c r="A46" s="115">
        <v>1</v>
      </c>
      <c r="B46" s="342" t="str">
        <f>VLOOKUP(N46,Daten!B:D,2,FALSE)</f>
        <v>Salchow</v>
      </c>
      <c r="C46" s="342"/>
      <c r="D46" s="342"/>
      <c r="E46" s="116">
        <f>VLOOKUP(N46,Daten!B:D,3,FALSE)</f>
        <v>0.4</v>
      </c>
      <c r="F46" s="10"/>
      <c r="G46" s="9"/>
      <c r="H46" s="11"/>
      <c r="I46" s="11"/>
      <c r="J46"/>
      <c r="L46" s="9" t="s">
        <v>223</v>
      </c>
      <c r="M46" s="9" t="s">
        <v>157</v>
      </c>
      <c r="N46" s="9" t="str">
        <f>CONCATENATE(A46,VLOOKUP(Testname,Daten!C:D,2,FALSE))</f>
        <v>1KÜRTEST INTERBRONZE</v>
      </c>
    </row>
    <row r="47" spans="1:14" ht="15.75">
      <c r="A47" s="115">
        <v>2</v>
      </c>
      <c r="B47" s="342" t="str">
        <f>VLOOKUP(N47,Daten!B:D,2,FALSE)</f>
        <v>Rittberger</v>
      </c>
      <c r="C47" s="342"/>
      <c r="D47" s="342"/>
      <c r="E47" s="116">
        <f>VLOOKUP(N47,Daten!B:D,3,FALSE)</f>
        <v>0.5</v>
      </c>
      <c r="J47"/>
      <c r="N47" s="9" t="str">
        <f>CONCATENATE(A47,VLOOKUP(Testname,Daten!C:D,2,FALSE))</f>
        <v>2KÜRTEST INTERBRONZE</v>
      </c>
    </row>
    <row r="48" spans="1:14" ht="15.75">
      <c r="A48" s="115">
        <v>3</v>
      </c>
      <c r="B48" s="342" t="str">
        <f>VLOOKUP(N48,Daten!B:D,2,FALSE)</f>
        <v>Flip</v>
      </c>
      <c r="C48" s="342"/>
      <c r="D48" s="342"/>
      <c r="E48" s="116">
        <f>VLOOKUP(N48,Daten!B:D,3,FALSE)</f>
        <v>0.5</v>
      </c>
      <c r="J48"/>
      <c r="N48" s="9" t="str">
        <f>CONCATENATE(A48,VLOOKUP(Testname,Daten!C:D,2,FALSE))</f>
        <v>3KÜRTEST INTERBRONZE</v>
      </c>
    </row>
    <row r="49" spans="1:15" ht="15.75">
      <c r="A49" s="115">
        <v>4</v>
      </c>
      <c r="B49" s="342" t="str">
        <f>VLOOKUP(N49,Daten!B:D,2,FALSE)</f>
        <v>Schritt mit va und ve Dreier</v>
      </c>
      <c r="C49" s="342"/>
      <c r="D49" s="342"/>
      <c r="E49" s="116">
        <f>VLOOKUP(N49,Daten!B:D,3,FALSE)</f>
        <v>0.6</v>
      </c>
      <c r="J49"/>
      <c r="N49" s="9" t="str">
        <f>CONCATENATE(A49,VLOOKUP(Testname,Daten!C:D,2,FALSE))</f>
        <v>4KÜRTEST INTERBRONZE</v>
      </c>
    </row>
    <row r="50" spans="1:15" ht="15.75">
      <c r="A50" s="115">
        <v>5</v>
      </c>
      <c r="B50" s="342" t="str">
        <f>VLOOKUP(N50,Daten!B:D,2,FALSE)</f>
        <v>Schritt Schlangenb + Mohawk</v>
      </c>
      <c r="C50" s="342"/>
      <c r="D50" s="342"/>
      <c r="E50" s="116">
        <f>VLOOKUP(N50,Daten!B:D,3,FALSE)</f>
        <v>0.6</v>
      </c>
      <c r="J50"/>
      <c r="N50" s="9" t="str">
        <f>CONCATENATE(A50,VLOOKUP(Testname,Daten!C:D,2,FALSE))</f>
        <v>5KÜRTEST INTERBRONZE</v>
      </c>
    </row>
    <row r="51" spans="1:15" ht="20.100000000000001" customHeight="1">
      <c r="A51" s="115">
        <v>6</v>
      </c>
      <c r="B51" s="342" t="str">
        <f>VLOOKUP(N51,Daten!B:D,2,FALSE)</f>
        <v>USpB (5)</v>
      </c>
      <c r="C51" s="342"/>
      <c r="D51" s="342"/>
      <c r="E51" s="116">
        <f>VLOOKUP(N51,Daten!B:D,3,FALSE)</f>
        <v>1.2</v>
      </c>
      <c r="J51"/>
      <c r="N51" s="9" t="str">
        <f>CONCATENATE(A51,VLOOKUP(Testname,Daten!C:D,2,FALSE))</f>
        <v>6KÜRTEST INTERBRONZE</v>
      </c>
    </row>
    <row r="52" spans="1:15" ht="15.75">
      <c r="A52" s="115">
        <v>7</v>
      </c>
      <c r="B52" s="343" t="str">
        <f>VLOOKUP(N52,Daten!B:D,2,FALSE)</f>
        <v>SSpB (5)</v>
      </c>
      <c r="C52" s="343"/>
      <c r="D52" s="343"/>
      <c r="E52" s="231">
        <f>VLOOKUP(N52,Daten!B:D,3,FALSE)</f>
        <v>1.3</v>
      </c>
      <c r="J52"/>
      <c r="N52" s="9" t="str">
        <f>CONCATENATE(A52,VLOOKUP(Testname,Daten!C:D,2,FALSE))</f>
        <v>7KÜRTEST INTERBRONZE</v>
      </c>
    </row>
    <row r="53" spans="1:15" ht="15">
      <c r="A53" s="181">
        <v>8</v>
      </c>
      <c r="B53" s="350" t="str">
        <f>IF(B$2=L$1,L53,M53)</f>
        <v>Total Punkte benötigt</v>
      </c>
      <c r="C53" s="350"/>
      <c r="D53" s="351"/>
      <c r="E53" s="180">
        <f>VLOOKUP(N53,Daten!B:D,3,FALSE)</f>
        <v>5.0999999999999996</v>
      </c>
      <c r="G53" s="11"/>
      <c r="J53"/>
      <c r="L53" s="9" t="s">
        <v>54</v>
      </c>
      <c r="M53" s="172" t="s">
        <v>224</v>
      </c>
      <c r="N53" s="9" t="str">
        <f>CONCATENATE(A53,VLOOKUP(Testname,Daten!C:D,2,FALSE))</f>
        <v>8KÜRTEST INTERBRONZE</v>
      </c>
    </row>
    <row r="54" spans="1:15" ht="15">
      <c r="B54" s="113"/>
      <c r="C54" s="113"/>
      <c r="D54" s="113"/>
      <c r="G54" s="11"/>
      <c r="J54"/>
    </row>
    <row r="55" spans="1:15" ht="14.25" customHeight="1">
      <c r="A55" s="352" t="str">
        <f>CONCATENATE("EVALOnIce mini ",Versionenkontrolle!G1)</f>
        <v>EVALOnIce mini Version 3.03
12.07.2026</v>
      </c>
      <c r="B55" s="352"/>
      <c r="C55" s="352"/>
      <c r="D55" s="41"/>
      <c r="E55" s="341"/>
      <c r="F55" s="341"/>
      <c r="G55" s="112"/>
      <c r="H55" s="112"/>
      <c r="I55" s="112"/>
      <c r="J55" s="112"/>
      <c r="K55" s="112"/>
      <c r="L55" s="18"/>
      <c r="M55" s="18"/>
      <c r="O55" s="18"/>
    </row>
    <row r="56" spans="1:15">
      <c r="N56" s="18"/>
    </row>
  </sheetData>
  <sheetProtection algorithmName="SHA-512" hashValue="1rbHCHC/foYWjFi8orKKElloj12wK7277NNk7TYcnICib7iAGZJAcmgoJLvNktc4bYv+TIBbDzULPsXmkR3vmQ==" saltValue="7jM9u0xNc7SHHAgFBGTC2Q==" spinCount="100000" sheet="1" selectLockedCells="1"/>
  <protectedRanges>
    <protectedRange sqref="B23:G42" name="Bereich4"/>
    <protectedRange sqref="B20:D20 E13:I20 B13:D16 B18:D19" name="Bereich3"/>
    <protectedRange sqref="B8" name="Bereich2"/>
    <protectedRange sqref="B2:D5" name="Bereich1"/>
  </protectedRanges>
  <dataConsolidate/>
  <mergeCells count="107">
    <mergeCell ref="H23:I23"/>
    <mergeCell ref="H24:I24"/>
    <mergeCell ref="H25:I25"/>
    <mergeCell ref="H26:I26"/>
    <mergeCell ref="H27:I27"/>
    <mergeCell ref="B41:D41"/>
    <mergeCell ref="B42:D42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H22:I22"/>
    <mergeCell ref="H36:I36"/>
    <mergeCell ref="H37:I37"/>
    <mergeCell ref="H42:I42"/>
    <mergeCell ref="H39:I39"/>
    <mergeCell ref="E32:G32"/>
    <mergeCell ref="H40:I40"/>
    <mergeCell ref="E40:G40"/>
    <mergeCell ref="E33:G33"/>
    <mergeCell ref="E34:G34"/>
    <mergeCell ref="H38:I38"/>
    <mergeCell ref="H31:I31"/>
    <mergeCell ref="H32:I32"/>
    <mergeCell ref="H35:I35"/>
    <mergeCell ref="E42:G42"/>
    <mergeCell ref="H33:I33"/>
    <mergeCell ref="H34:I34"/>
    <mergeCell ref="E35:G35"/>
    <mergeCell ref="E39:G39"/>
    <mergeCell ref="H28:I28"/>
    <mergeCell ref="E38:G38"/>
    <mergeCell ref="H41:I41"/>
    <mergeCell ref="H29:I29"/>
    <mergeCell ref="H30:I30"/>
    <mergeCell ref="B48:D48"/>
    <mergeCell ref="B49:D49"/>
    <mergeCell ref="B19:D19"/>
    <mergeCell ref="B22:D22"/>
    <mergeCell ref="B45:D45"/>
    <mergeCell ref="E18:G18"/>
    <mergeCell ref="B46:D46"/>
    <mergeCell ref="E27:G27"/>
    <mergeCell ref="E28:G28"/>
    <mergeCell ref="E29:G29"/>
    <mergeCell ref="E30:G30"/>
    <mergeCell ref="E19:G19"/>
    <mergeCell ref="E22:G22"/>
    <mergeCell ref="E23:G23"/>
    <mergeCell ref="E24:G24"/>
    <mergeCell ref="E20:G20"/>
    <mergeCell ref="E25:G25"/>
    <mergeCell ref="E26:G26"/>
    <mergeCell ref="E41:G41"/>
    <mergeCell ref="E36:G36"/>
    <mergeCell ref="B27:D27"/>
    <mergeCell ref="B28:D28"/>
    <mergeCell ref="H13:I13"/>
    <mergeCell ref="H12:I12"/>
    <mergeCell ref="H14:I14"/>
    <mergeCell ref="H15:I15"/>
    <mergeCell ref="B13:D13"/>
    <mergeCell ref="B14:D14"/>
    <mergeCell ref="B15:D15"/>
    <mergeCell ref="B16:D16"/>
    <mergeCell ref="B20:D20"/>
    <mergeCell ref="E17:G17"/>
    <mergeCell ref="E16:G16"/>
    <mergeCell ref="B12:D12"/>
    <mergeCell ref="H16:I16"/>
    <mergeCell ref="H17:I17"/>
    <mergeCell ref="H18:I18"/>
    <mergeCell ref="H19:I19"/>
    <mergeCell ref="H20:I20"/>
    <mergeCell ref="B17:D17"/>
    <mergeCell ref="B3:D3"/>
    <mergeCell ref="B4:D4"/>
    <mergeCell ref="B5:D5"/>
    <mergeCell ref="B6:D6"/>
    <mergeCell ref="B7:D7"/>
    <mergeCell ref="B8:D9"/>
    <mergeCell ref="B2:D2"/>
    <mergeCell ref="E55:F55"/>
    <mergeCell ref="B51:D51"/>
    <mergeCell ref="B52:D52"/>
    <mergeCell ref="E13:G13"/>
    <mergeCell ref="E14:G14"/>
    <mergeCell ref="E15:G15"/>
    <mergeCell ref="B18:D18"/>
    <mergeCell ref="B53:D53"/>
    <mergeCell ref="B50:D50"/>
    <mergeCell ref="B47:D47"/>
    <mergeCell ref="A55:C55"/>
    <mergeCell ref="E37:G37"/>
    <mergeCell ref="E31:G31"/>
    <mergeCell ref="B23:D23"/>
    <mergeCell ref="B24:D24"/>
    <mergeCell ref="B25:D25"/>
    <mergeCell ref="B26:D26"/>
  </mergeCells>
  <phoneticPr fontId="0" type="noConversion"/>
  <conditionalFormatting sqref="K12:K43">
    <cfRule type="expression" dxfId="59" priority="2" stopIfTrue="1">
      <formula>LEN(#REF!)&gt;2</formula>
    </cfRule>
  </conditionalFormatting>
  <dataValidations count="1">
    <dataValidation type="list" allowBlank="1" showInputMessage="1" showErrorMessage="1" sqref="B2:D2" xr:uid="{00000000-0002-0000-0200-000000000000}">
      <formula1>$L$1:$M$1</formula1>
    </dataValidation>
  </dataValidations>
  <printOptions horizontalCentered="1"/>
  <pageMargins left="0.70866141732283472" right="0.51181102362204722" top="0.59055118110236227" bottom="0.59055118110236227" header="0.31496062992125984" footer="0.31496062992125984"/>
  <pageSetup paperSize="9" scale="55" fitToHeight="0" orientation="portrait" horizontalDpi="300" verticalDpi="300" r:id="rId1"/>
  <headerFooter alignWithMargins="0">
    <oddFooter>&amp;LDruckdatum: &amp;D&amp;C&amp;F / &amp;A&amp;RSeite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790" r:id="rId4" name="Button 1558">
              <controlPr defaultSize="0" print="0" autoFill="0" autoPict="0" macro="[0]!Elemente_in_Lesezugriff_setzen">
                <anchor moveWithCells="1" siz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1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002" filterMode="1">
    <tabColor rgb="FFFFFF99"/>
    <outlinePr summaryBelow="0" summaryRight="0"/>
    <pageSetUpPr fitToPage="1"/>
  </sheetPr>
  <dimension ref="A1:AT100"/>
  <sheetViews>
    <sheetView showGridLines="0" showOutlineSymbols="0" zoomScaleNormal="100" workbookViewId="0">
      <pane ySplit="2" topLeftCell="A22" activePane="bottomLeft" state="frozenSplit"/>
      <selection activeCell="H38" sqref="H38"/>
      <selection pane="bottomLeft" activeCell="K46" sqref="K46"/>
    </sheetView>
  </sheetViews>
  <sheetFormatPr baseColWidth="10" defaultColWidth="11.42578125" defaultRowHeight="15" outlineLevelCol="1"/>
  <cols>
    <col min="1" max="1" width="2.140625" style="23" customWidth="1"/>
    <col min="2" max="2" width="1.85546875" style="23" customWidth="1"/>
    <col min="3" max="4" width="7.28515625" style="23" customWidth="1"/>
    <col min="5" max="5" width="10" style="23" customWidth="1"/>
    <col min="6" max="6" width="11.85546875" style="23" customWidth="1"/>
    <col min="7" max="10" width="7.28515625" style="23" customWidth="1"/>
    <col min="11" max="11" width="6.85546875" style="23" customWidth="1"/>
    <col min="12" max="12" width="7.28515625" style="23" customWidth="1"/>
    <col min="13" max="13" width="6.7109375" style="23" customWidth="1"/>
    <col min="14" max="14" width="8.140625" style="23" customWidth="1"/>
    <col min="15" max="15" width="11.42578125" style="23"/>
    <col min="16" max="16" width="9.85546875" style="23" customWidth="1"/>
    <col min="17" max="17" width="9.7109375" style="23" customWidth="1"/>
    <col min="18" max="18" width="1.140625" style="23" customWidth="1"/>
    <col min="19" max="19" width="28.7109375" style="23" hidden="1" customWidth="1" collapsed="1"/>
    <col min="20" max="20" width="28.7109375" style="6" hidden="1" customWidth="1" outlineLevel="1"/>
    <col min="21" max="21" width="28.7109375" style="33" hidden="1" customWidth="1"/>
    <col min="22" max="29" width="28.7109375" style="23" hidden="1" customWidth="1"/>
    <col min="30" max="30" width="28.7109375" style="28" hidden="1" customWidth="1" outlineLevel="1"/>
    <col min="31" max="31" width="28.7109375" style="28" customWidth="1" outlineLevel="1"/>
    <col min="32" max="32" width="28.7109375" style="34" hidden="1" customWidth="1" outlineLevel="1"/>
    <col min="33" max="33" width="40.7109375" style="34" hidden="1" customWidth="1" outlineLevel="1"/>
    <col min="34" max="34" width="28.7109375" style="23" hidden="1" customWidth="1"/>
    <col min="35" max="37" width="28.7109375" style="23" customWidth="1"/>
    <col min="38" max="16384" width="11.42578125" style="23"/>
  </cols>
  <sheetData>
    <row r="1" spans="1:46" ht="99.95" customHeight="1">
      <c r="A1" s="22"/>
      <c r="C1" s="74"/>
      <c r="D1" s="24"/>
      <c r="E1" s="24"/>
      <c r="F1" s="24"/>
      <c r="G1" s="24"/>
      <c r="H1" s="24"/>
      <c r="I1" s="37"/>
      <c r="J1" s="391"/>
      <c r="K1" s="391"/>
      <c r="L1" s="391"/>
      <c r="M1" s="391"/>
      <c r="N1" s="391"/>
      <c r="O1" s="391"/>
      <c r="P1" s="391"/>
      <c r="Q1" s="391"/>
      <c r="S1" s="22"/>
      <c r="T1" s="38" t="s">
        <v>4</v>
      </c>
      <c r="U1" s="390" t="s">
        <v>7</v>
      </c>
      <c r="V1" s="390"/>
      <c r="W1" s="390"/>
      <c r="X1" s="8"/>
      <c r="Y1" s="5"/>
    </row>
    <row r="2" spans="1:46" ht="3.95" customHeight="1">
      <c r="A2" s="22"/>
      <c r="J2" s="25"/>
      <c r="S2" s="22"/>
      <c r="T2" s="3">
        <v>1</v>
      </c>
      <c r="U2" s="7"/>
      <c r="V2" s="7"/>
      <c r="W2" s="7"/>
      <c r="X2" s="7"/>
      <c r="Y2" s="22"/>
    </row>
    <row r="3" spans="1:46" ht="6.75" customHeight="1">
      <c r="A3" s="22"/>
      <c r="I3" s="124"/>
      <c r="J3" s="124"/>
      <c r="K3" s="124"/>
      <c r="L3" s="124"/>
      <c r="M3" s="124"/>
      <c r="N3" s="124"/>
      <c r="O3" s="124"/>
      <c r="P3" s="124"/>
      <c r="Q3" s="124"/>
      <c r="S3" s="22"/>
      <c r="T3" s="3">
        <v>1</v>
      </c>
      <c r="U3" s="7"/>
      <c r="V3" s="7"/>
      <c r="W3" s="7"/>
      <c r="X3" s="7"/>
      <c r="Y3" s="22"/>
    </row>
    <row r="4" spans="1:46" ht="3.95" customHeight="1">
      <c r="A4" s="22"/>
      <c r="C4" s="36"/>
      <c r="J4" s="25"/>
      <c r="L4" s="35"/>
      <c r="M4" s="35"/>
      <c r="N4" s="35"/>
      <c r="O4" s="35"/>
      <c r="P4" s="35"/>
      <c r="Q4" s="35"/>
      <c r="S4" s="22"/>
      <c r="T4" s="3">
        <v>1</v>
      </c>
      <c r="U4" s="7"/>
      <c r="V4" s="7"/>
      <c r="W4" s="7"/>
      <c r="X4" s="7"/>
      <c r="Y4" s="22"/>
    </row>
    <row r="5" spans="1:46" ht="177.75" customHeight="1">
      <c r="A5" s="22"/>
      <c r="C5" s="133"/>
      <c r="D5" s="133"/>
      <c r="E5" s="403" t="s">
        <v>147</v>
      </c>
      <c r="F5" s="394"/>
      <c r="G5" s="394"/>
      <c r="H5" s="394"/>
      <c r="I5" s="133"/>
      <c r="J5" s="133"/>
      <c r="K5" s="133"/>
      <c r="L5" s="133"/>
      <c r="M5" s="133"/>
      <c r="N5" s="133"/>
      <c r="O5" s="133"/>
      <c r="P5" s="133"/>
      <c r="S5" s="22"/>
      <c r="T5" s="3">
        <v>1</v>
      </c>
      <c r="U5" s="32"/>
      <c r="V5" s="22"/>
      <c r="W5" s="22"/>
      <c r="X5" s="22"/>
      <c r="Y5" s="22"/>
      <c r="AF5" s="9" t="str">
        <f>'6. Kl.'!L1</f>
        <v>Deutsch</v>
      </c>
      <c r="AG5" s="9" t="str">
        <f>'6. Kl.'!M1</f>
        <v>francais</v>
      </c>
    </row>
    <row r="6" spans="1:46" s="132" customFormat="1" ht="48" customHeight="1">
      <c r="A6" s="131"/>
      <c r="C6" s="132" t="str">
        <f>IF('6. Kl.'!B$2='6. Kl.'!L$1,'Rapport 6. Kl'!AF6,'Rapport 6. Kl'!AG6)</f>
        <v>Testbericht</v>
      </c>
      <c r="S6" s="22"/>
      <c r="T6" s="3">
        <v>1</v>
      </c>
      <c r="U6" s="32"/>
      <c r="V6" s="22"/>
      <c r="W6" s="22"/>
      <c r="X6" s="22"/>
      <c r="Y6" s="22"/>
      <c r="Z6" s="23"/>
      <c r="AA6" s="23"/>
      <c r="AB6" s="23"/>
      <c r="AC6" s="23"/>
      <c r="AD6" s="28"/>
      <c r="AE6" s="28"/>
      <c r="AF6" s="23" t="s">
        <v>19</v>
      </c>
      <c r="AG6" s="21" t="s">
        <v>211</v>
      </c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</row>
    <row r="7" spans="1:46" ht="26.25" customHeight="1">
      <c r="A7" s="22"/>
      <c r="C7" s="26" t="str">
        <f>IF('6. Kl.'!B$2='6. Kl.'!L$1,'Rapport 6. Kl'!AF7,'Rapport 6. Kl'!AG7)</f>
        <v>1.   Allgemeine Testangaben</v>
      </c>
      <c r="S7" s="22"/>
      <c r="T7" s="3">
        <v>1</v>
      </c>
      <c r="U7" s="32"/>
      <c r="V7" s="22"/>
      <c r="W7" s="22"/>
      <c r="X7" s="22"/>
      <c r="Y7" s="22"/>
      <c r="AF7" s="23" t="s">
        <v>46</v>
      </c>
      <c r="AG7" s="23" t="s">
        <v>212</v>
      </c>
    </row>
    <row r="8" spans="1:46" ht="32.25" customHeight="1">
      <c r="A8" s="22"/>
      <c r="C8" s="394" t="str">
        <f>IF('6. Kl.'!B$2='6. Kl.'!L$1,'Rapport 6. Kl'!AF8,'Rapport 6. Kl'!AG8)</f>
        <v>Der vorliegende Bericht fasst die Ergebnisse des nachfolgend aufgeführten Tests zuhanden des Verbands zusammen.</v>
      </c>
      <c r="D8" s="394">
        <f>IF('6. Kl.'!C$2='6. Kl.'!M$1,'Rapport 6. Kl'!AG8,'Rapport 6. Kl'!AH8)</f>
        <v>0</v>
      </c>
      <c r="E8" s="394">
        <f>IF('6. Kl.'!D$2='6. Kl.'!N$1,'Rapport 6. Kl'!AH8,'Rapport 6. Kl'!AI8)</f>
        <v>0</v>
      </c>
      <c r="F8" s="394">
        <f>IF('6. Kl.'!E$2='6. Kl.'!O$1,'Rapport 6. Kl'!AI8,'Rapport 6. Kl'!AJ8)</f>
        <v>0</v>
      </c>
      <c r="G8" s="394">
        <f>IF('6. Kl.'!F$2='6. Kl.'!P$1,'Rapport 6. Kl'!AJ8,'Rapport 6. Kl'!AK8)</f>
        <v>0</v>
      </c>
      <c r="H8" s="394">
        <f>IF('6. Kl.'!G$2='6. Kl.'!Q$1,'Rapport 6. Kl'!AK8,'Rapport 6. Kl'!AL8)</f>
        <v>0</v>
      </c>
      <c r="I8" s="394">
        <f>IF('6. Kl.'!H$2='6. Kl.'!R$1,'Rapport 6. Kl'!AL8,'Rapport 6. Kl'!AM8)</f>
        <v>0</v>
      </c>
      <c r="J8" s="394">
        <f>IF('6. Kl.'!I$2='6. Kl.'!S$1,'Rapport 6. Kl'!AM8,'Rapport 6. Kl'!AN8)</f>
        <v>0</v>
      </c>
      <c r="K8" s="394">
        <f>IF('6. Kl.'!J$2='6. Kl.'!T$1,'Rapport 6. Kl'!AN8,'Rapport 6. Kl'!AO8)</f>
        <v>0</v>
      </c>
      <c r="L8" s="394">
        <f>IF('6. Kl.'!K$2='6. Kl.'!U$1,'Rapport 6. Kl'!AO8,'Rapport 6. Kl'!AP8)</f>
        <v>0</v>
      </c>
      <c r="M8" s="394">
        <f>IF('6. Kl.'!L$2='6. Kl.'!V$1,'Rapport 6. Kl'!AP8,'Rapport 6. Kl'!AQ8)</f>
        <v>0</v>
      </c>
      <c r="N8" s="394">
        <f>IF('6. Kl.'!M$2='6. Kl.'!W$1,'Rapport 6. Kl'!AQ8,'Rapport 6. Kl'!AR8)</f>
        <v>0</v>
      </c>
      <c r="O8" s="394">
        <f>IF('6. Kl.'!N$2='6. Kl.'!X$1,'Rapport 6. Kl'!AR8,'Rapport 6. Kl'!AS8)</f>
        <v>0</v>
      </c>
      <c r="P8" s="394">
        <f>IF('6. Kl.'!O$2='6. Kl.'!Y$1,'Rapport 6. Kl'!AS8,'Rapport 6. Kl'!AT8)</f>
        <v>0</v>
      </c>
      <c r="Q8" s="394">
        <f>IF('6. Kl.'!P$2='6. Kl.'!Z$1,'Rapport 6. Kl'!AT8,'Rapport 6. Kl'!AU8)</f>
        <v>0</v>
      </c>
      <c r="S8" s="22"/>
      <c r="T8" s="3">
        <v>1</v>
      </c>
      <c r="U8" s="32"/>
      <c r="V8" s="22"/>
      <c r="W8" s="22"/>
      <c r="X8" s="22"/>
      <c r="Y8" s="22"/>
      <c r="AF8" s="34" t="s">
        <v>43</v>
      </c>
      <c r="AG8" s="34" t="s">
        <v>213</v>
      </c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</row>
    <row r="9" spans="1:46" ht="20.25" customHeight="1">
      <c r="A9" s="22"/>
      <c r="C9" s="23" t="str">
        <f>'6. Kl.'!E3</f>
        <v>Testname</v>
      </c>
      <c r="F9" s="396" t="s">
        <v>354</v>
      </c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S9" s="22"/>
      <c r="T9" s="3">
        <v>1</v>
      </c>
      <c r="U9" s="32"/>
      <c r="V9" s="22"/>
      <c r="W9" s="22"/>
      <c r="X9" s="22"/>
      <c r="Y9" s="22"/>
    </row>
    <row r="10" spans="1:46" ht="20.25" customHeight="1">
      <c r="A10" s="22"/>
      <c r="C10" s="23" t="str">
        <f>'6. Kl.'!E4</f>
        <v>Austragungsort</v>
      </c>
      <c r="F10" s="396">
        <f>IF($F$9=Daten!$J$1,'6. Kl.'!B4,IF($F$9=Daten!$J$2,'5. Kl.'!B4,""))</f>
        <v>0</v>
      </c>
      <c r="G10" s="396"/>
      <c r="H10" s="396"/>
      <c r="I10" s="265"/>
      <c r="J10" s="265"/>
      <c r="K10" s="265"/>
      <c r="L10" s="265"/>
      <c r="M10" s="265"/>
      <c r="N10" s="265"/>
      <c r="O10" s="265"/>
      <c r="P10" s="265"/>
      <c r="Q10" s="265"/>
      <c r="S10" s="22"/>
      <c r="T10" s="3">
        <v>1</v>
      </c>
      <c r="U10" s="32"/>
      <c r="V10" s="22"/>
      <c r="W10" s="22"/>
      <c r="X10" s="22"/>
      <c r="Y10" s="22"/>
    </row>
    <row r="11" spans="1:46" ht="20.25" customHeight="1">
      <c r="A11" s="22"/>
      <c r="C11" s="23" t="str">
        <f>'6. Kl.'!E5</f>
        <v>Datum</v>
      </c>
      <c r="F11" s="396">
        <f>IF($F$9=Daten!$J$1,'6. Kl.'!B5,IF($F$9=Daten!$J$2,'5. Kl.'!B5,""))</f>
        <v>0</v>
      </c>
      <c r="G11" s="396"/>
      <c r="H11" s="396"/>
      <c r="I11" s="266"/>
      <c r="J11" s="266"/>
      <c r="K11" s="266"/>
      <c r="L11" s="266"/>
      <c r="M11" s="266"/>
      <c r="N11" s="266"/>
      <c r="O11" s="266"/>
      <c r="P11" s="266"/>
      <c r="Q11" s="266"/>
      <c r="S11" s="22"/>
      <c r="T11" s="3">
        <v>1</v>
      </c>
      <c r="U11" s="32"/>
      <c r="V11" s="22"/>
      <c r="W11" s="22"/>
      <c r="X11" s="22"/>
      <c r="Y11" s="22"/>
    </row>
    <row r="12" spans="1:46" ht="20.25" customHeight="1">
      <c r="A12" s="22"/>
      <c r="C12" s="23" t="str">
        <f>'6. Kl.'!E6</f>
        <v>Testklasse</v>
      </c>
      <c r="F12" s="396">
        <f>IF($F$9=Daten!$J$1,'6. Kl.'!B6,IF($F$9=Daten!$J$2,'5. Kl.'!B6,""))</f>
        <v>6</v>
      </c>
      <c r="G12" s="396"/>
      <c r="H12" s="396"/>
      <c r="I12" s="265"/>
      <c r="J12" s="265"/>
      <c r="K12" s="265"/>
      <c r="L12" s="265"/>
      <c r="M12" s="265"/>
      <c r="N12" s="265"/>
      <c r="O12" s="265"/>
      <c r="P12" s="265"/>
      <c r="Q12" s="265"/>
      <c r="S12" s="22"/>
      <c r="T12" s="3">
        <v>1</v>
      </c>
      <c r="U12" s="32"/>
      <c r="V12" s="22"/>
      <c r="W12" s="22"/>
      <c r="X12" s="22"/>
      <c r="Y12" s="22"/>
    </row>
    <row r="13" spans="1:46" ht="20.25" customHeight="1">
      <c r="A13" s="22"/>
      <c r="C13" s="23" t="str">
        <f>'6. Kl.'!E7</f>
        <v>Benötigte Punktzahl</v>
      </c>
      <c r="F13" s="396">
        <f>IF($F$9=Daten!$J$1,'6. Kl.'!B7,IF($F$9=Daten!$J$2,'5. Kl.'!B7,""))</f>
        <v>5.0999999999999996</v>
      </c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S13" s="22"/>
      <c r="T13" s="3">
        <v>1</v>
      </c>
      <c r="U13" s="32"/>
      <c r="V13" s="22"/>
      <c r="W13" s="22"/>
      <c r="X13" s="22"/>
      <c r="Y13" s="22"/>
    </row>
    <row r="14" spans="1:46" ht="29.25" hidden="1" customHeight="1">
      <c r="A14" s="22"/>
      <c r="C14" s="23" t="s">
        <v>47</v>
      </c>
      <c r="F14" s="395" t="str">
        <f>IF('6. Kl.'!B8="","",'6. Kl.'!B8)</f>
        <v/>
      </c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S14" s="22"/>
      <c r="T14" s="63">
        <f>IF(LEN(F14)&gt;1,1,0)</f>
        <v>0</v>
      </c>
      <c r="U14" s="32"/>
      <c r="V14" s="22"/>
      <c r="W14" s="22"/>
      <c r="X14" s="22"/>
      <c r="Y14" s="22"/>
    </row>
    <row r="15" spans="1:46" ht="41.25" customHeight="1">
      <c r="A15" s="22"/>
      <c r="C15" s="394" t="str">
        <f>IF('6. Kl.'!B$2='6. Kl.'!L$1,'Rapport 6. Kl'!AF15,'Rapport 6. Kl'!AG15)</f>
        <v>Die vom SIS verabschiedeten Reglemente sind anzuwenden.</v>
      </c>
      <c r="D15" s="394">
        <f>IF('6. Kl.'!C$2='6. Kl.'!M$1,'Rapport 6. Kl'!AG15,'Rapport 6. Kl'!AH15)</f>
        <v>0</v>
      </c>
      <c r="E15" s="394">
        <f>IF('6. Kl.'!D$2='6. Kl.'!N$1,'Rapport 6. Kl'!AH15,'Rapport 6. Kl'!AI15)</f>
        <v>0</v>
      </c>
      <c r="F15" s="394">
        <f>IF('6. Kl.'!E$2='6. Kl.'!O$1,'Rapport 6. Kl'!AI15,'Rapport 6. Kl'!AJ15)</f>
        <v>0</v>
      </c>
      <c r="G15" s="394">
        <f>IF('6. Kl.'!F$2='6. Kl.'!P$1,'Rapport 6. Kl'!AJ15,'Rapport 6. Kl'!AK15)</f>
        <v>0</v>
      </c>
      <c r="H15" s="394">
        <f>IF('6. Kl.'!G$2='6. Kl.'!Q$1,'Rapport 6. Kl'!AK15,'Rapport 6. Kl'!AL15)</f>
        <v>0</v>
      </c>
      <c r="I15" s="394">
        <f>IF('6. Kl.'!H$2='6. Kl.'!R$1,'Rapport 6. Kl'!AL15,'Rapport 6. Kl'!AM15)</f>
        <v>0</v>
      </c>
      <c r="J15" s="394">
        <f>IF('6. Kl.'!I$2='6. Kl.'!S$1,'Rapport 6. Kl'!AM15,'Rapport 6. Kl'!AN15)</f>
        <v>0</v>
      </c>
      <c r="K15" s="394">
        <f>IF('6. Kl.'!J$2='6. Kl.'!T$1,'Rapport 6. Kl'!AN15,'Rapport 6. Kl'!AO15)</f>
        <v>0</v>
      </c>
      <c r="L15" s="394">
        <f>IF('6. Kl.'!K$2='6. Kl.'!U$1,'Rapport 6. Kl'!AO15,'Rapport 6. Kl'!AP15)</f>
        <v>0</v>
      </c>
      <c r="M15" s="394">
        <f>IF('6. Kl.'!L$2='6. Kl.'!V$1,'Rapport 6. Kl'!AP15,'Rapport 6. Kl'!AQ15)</f>
        <v>0</v>
      </c>
      <c r="N15" s="394">
        <f>IF('6. Kl.'!M$2='6. Kl.'!W$1,'Rapport 6. Kl'!AQ15,'Rapport 6. Kl'!AR15)</f>
        <v>0</v>
      </c>
      <c r="O15" s="394">
        <f>IF('6. Kl.'!N$2='6. Kl.'!X$1,'Rapport 6. Kl'!AR15,'Rapport 6. Kl'!AS15)</f>
        <v>0</v>
      </c>
      <c r="P15" s="394">
        <f>IF('6. Kl.'!O$2='6. Kl.'!Y$1,'Rapport 6. Kl'!AS15,'Rapport 6. Kl'!AT15)</f>
        <v>0</v>
      </c>
      <c r="Q15" s="394">
        <f>IF('6. Kl.'!P$2='6. Kl.'!Z$1,'Rapport 6. Kl'!AT15,'Rapport 6. Kl'!AU15)</f>
        <v>0</v>
      </c>
      <c r="S15" s="22"/>
      <c r="T15" s="3">
        <v>1</v>
      </c>
      <c r="U15" s="32"/>
      <c r="V15" s="22"/>
      <c r="W15" s="22"/>
      <c r="X15" s="22"/>
      <c r="Y15" s="22"/>
      <c r="AF15" s="34" t="s">
        <v>214</v>
      </c>
      <c r="AG15" s="34" t="s">
        <v>215</v>
      </c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</row>
    <row r="16" spans="1:46" ht="26.25" customHeight="1">
      <c r="A16" s="22"/>
      <c r="C16" s="26" t="str">
        <f>IF('6. Kl.'!B$2='6. Kl.'!L$1,'Rapport 6. Kl'!AF16,'Rapport 6. Kl'!AG16)</f>
        <v>2.   Schiedsrichter und Spezialisten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S16" s="22"/>
      <c r="T16" s="3">
        <v>1</v>
      </c>
      <c r="U16" s="32"/>
      <c r="V16" s="22"/>
      <c r="W16" s="22"/>
      <c r="X16" s="22"/>
      <c r="Y16" s="22"/>
      <c r="AF16" s="23" t="s">
        <v>42</v>
      </c>
      <c r="AG16" s="34" t="s">
        <v>216</v>
      </c>
    </row>
    <row r="17" spans="1:36">
      <c r="A17" s="22"/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  <c r="S17" s="22"/>
      <c r="T17" s="3">
        <v>1</v>
      </c>
      <c r="U17" s="32"/>
      <c r="V17" s="22"/>
      <c r="W17" s="22"/>
      <c r="X17" s="22"/>
      <c r="Y17" s="22"/>
      <c r="AF17" s="34" t="s">
        <v>44</v>
      </c>
      <c r="AG17" s="34" t="s">
        <v>217</v>
      </c>
    </row>
    <row r="18" spans="1:36">
      <c r="A18" s="22"/>
      <c r="C18" s="83" t="str">
        <f>IF('6. Kl.'!B$2='6. Kl.'!L$1,'Rapport 6. Kl'!AF17,'Rapport 6. Kl'!AG17)</f>
        <v>Funktion</v>
      </c>
      <c r="D18" s="84"/>
      <c r="E18" s="84"/>
      <c r="F18" s="85" t="str">
        <f>IF('6. Kl.'!B$2='6. Kl.'!L$1,'Rapport 6. Kl'!AF18,'Rapport 6. Kl'!AG18)</f>
        <v>Name</v>
      </c>
      <c r="G18" s="84"/>
      <c r="H18" s="84"/>
      <c r="I18" s="84"/>
      <c r="J18" s="84"/>
      <c r="K18" s="84"/>
      <c r="L18" s="85" t="str">
        <f>IF('6. Kl.'!B$2='6. Kl.'!L$1,'Rapport 6. Kl'!AF19,'Rapport 6. Kl'!AG19)</f>
        <v>Klub</v>
      </c>
      <c r="M18" s="84"/>
      <c r="N18" s="84"/>
      <c r="O18" s="84"/>
      <c r="P18" s="85" t="str">
        <f>IF('6. Kl.'!B$2='6. Kl.'!L$1,'Rapport 6. Kl'!AF20,'Rapport 6. Kl'!AG20)</f>
        <v>Klasse</v>
      </c>
      <c r="Q18" s="86"/>
      <c r="S18" s="22"/>
      <c r="T18" s="3">
        <v>1</v>
      </c>
      <c r="U18" s="32"/>
      <c r="V18" s="22"/>
      <c r="W18" s="22"/>
      <c r="X18" s="22"/>
      <c r="Y18" s="22"/>
      <c r="AF18" s="34" t="s">
        <v>2</v>
      </c>
      <c r="AG18" s="34" t="s">
        <v>218</v>
      </c>
    </row>
    <row r="19" spans="1:36" ht="15.75">
      <c r="A19" s="22"/>
      <c r="C19" s="57" t="str">
        <f>'6. Kl.'!J13</f>
        <v>SchiedsrichterIn</v>
      </c>
      <c r="F19" s="372">
        <f>IF($F$9=Daten!$J$1,'6. Kl.'!B13,IF($F$9=Daten!$J$2,'5. Kl.'!B13,""))</f>
        <v>0</v>
      </c>
      <c r="G19" s="373"/>
      <c r="H19" s="373"/>
      <c r="I19" s="373"/>
      <c r="J19" s="373"/>
      <c r="K19" s="374"/>
      <c r="L19" s="372">
        <f>IF($F$9=Daten!$J$1,'6. Kl.'!E13,IF($F$9=Daten!$J$2,'5. Kl.'!E13,""))</f>
        <v>0</v>
      </c>
      <c r="M19" s="373"/>
      <c r="N19" s="373"/>
      <c r="O19" s="374"/>
      <c r="P19" s="392">
        <f>IF($F$9=Daten!$J$1,'6. Kl.'!H13,IF($F$9=Daten!$J$2,'5. Kl.'!H13,""))</f>
        <v>0</v>
      </c>
      <c r="Q19" s="393"/>
      <c r="S19" s="22"/>
      <c r="T19" s="3">
        <f>IF(LEN(C19)&gt;1,1,0)</f>
        <v>1</v>
      </c>
      <c r="U19" s="32"/>
      <c r="V19" s="22"/>
      <c r="W19" s="22"/>
      <c r="X19" s="22"/>
      <c r="Y19" s="22"/>
      <c r="AF19" s="34" t="s">
        <v>11</v>
      </c>
      <c r="AG19" s="34" t="s">
        <v>219</v>
      </c>
    </row>
    <row r="20" spans="1:36" ht="15.75">
      <c r="A20" s="22"/>
      <c r="C20" s="57" t="str">
        <f>'6. Kl.'!J14</f>
        <v>PreisrichterIn 2</v>
      </c>
      <c r="F20" s="372">
        <f>IF($F$9=Daten!$J$1,'6. Kl.'!B14,IF($F$9=Daten!$J$2,'5. Kl.'!B14,""))</f>
        <v>0</v>
      </c>
      <c r="G20" s="373"/>
      <c r="H20" s="373"/>
      <c r="I20" s="373"/>
      <c r="J20" s="373"/>
      <c r="K20" s="374"/>
      <c r="L20" s="372">
        <f>IF($F$9=Daten!$J$1,'6. Kl.'!E14,IF($F$9=Daten!$J$2,'5. Kl.'!E14,""))</f>
        <v>0</v>
      </c>
      <c r="M20" s="373"/>
      <c r="N20" s="373"/>
      <c r="O20" s="374"/>
      <c r="P20" s="392">
        <f>IF($F$9=Daten!$J$1,'6. Kl.'!H14,IF($F$9=Daten!$J$2,'5. Kl.'!H14,""))</f>
        <v>0</v>
      </c>
      <c r="Q20" s="393"/>
      <c r="S20" s="22"/>
      <c r="T20" s="3">
        <f>IF(LEN(C20)&gt;1,1,0)</f>
        <v>1</v>
      </c>
      <c r="U20" s="32"/>
      <c r="V20" s="22"/>
      <c r="W20" s="22"/>
      <c r="X20" s="22"/>
      <c r="Y20" s="22"/>
      <c r="AF20" s="34" t="s">
        <v>41</v>
      </c>
      <c r="AG20" s="34" t="s">
        <v>226</v>
      </c>
    </row>
    <row r="21" spans="1:36" ht="15.75">
      <c r="A21" s="22"/>
      <c r="C21" s="57" t="str">
        <f>'6. Kl.'!J15</f>
        <v>PreisrichterIn 3</v>
      </c>
      <c r="F21" s="372">
        <f>IF($F$9=Daten!$J$1,'6. Kl.'!B15,IF($F$9=Daten!$J$2,'5. Kl.'!B15,""))</f>
        <v>0</v>
      </c>
      <c r="G21" s="373"/>
      <c r="H21" s="373"/>
      <c r="I21" s="373"/>
      <c r="J21" s="373"/>
      <c r="K21" s="374"/>
      <c r="L21" s="372">
        <f>IF($F$9=Daten!$J$1,'6. Kl.'!E15,IF($F$9=Daten!$J$2,'5. Kl.'!E15,""))</f>
        <v>0</v>
      </c>
      <c r="M21" s="373"/>
      <c r="N21" s="373"/>
      <c r="O21" s="374"/>
      <c r="P21" s="392">
        <f>IF($F$9=Daten!$J$1,'6. Kl.'!H15,IF($F$9=Daten!$J$2,'5. Kl.'!H15,""))</f>
        <v>0</v>
      </c>
      <c r="Q21" s="393"/>
      <c r="S21" s="22"/>
      <c r="T21" s="3">
        <f>IF(LEN(C21)&gt;1,1,0)</f>
        <v>1</v>
      </c>
      <c r="U21" s="32"/>
      <c r="V21" s="22"/>
      <c r="W21" s="22"/>
      <c r="X21" s="22"/>
      <c r="Y21" s="22"/>
    </row>
    <row r="22" spans="1:36" ht="15.75">
      <c r="A22" s="22"/>
      <c r="C22" s="57" t="str">
        <f>'6. Kl.'!J16</f>
        <v>Verantwortliche/r der Tests</v>
      </c>
      <c r="F22" s="372">
        <f>IF($F$9=Daten!$J$1,'6. Kl.'!B16,IF($F$9=Daten!$J$2,'5. Kl.'!B16,""))</f>
        <v>0</v>
      </c>
      <c r="G22" s="373"/>
      <c r="H22" s="373"/>
      <c r="I22" s="373"/>
      <c r="J22" s="373"/>
      <c r="K22" s="374"/>
      <c r="L22" s="372">
        <f>IF($F$9=Daten!$J$1,'6. Kl.'!E16,IF($F$9=Daten!$J$2,'5. Kl.'!E16,""))</f>
        <v>0</v>
      </c>
      <c r="M22" s="373"/>
      <c r="N22" s="373"/>
      <c r="O22" s="374"/>
      <c r="P22" s="392">
        <f>IF($F$9=Daten!$J$1,'6. Kl.'!H16,IF($F$9=Daten!$J$2,'5. Kl.'!H16,""))</f>
        <v>0</v>
      </c>
      <c r="Q22" s="393"/>
      <c r="S22" s="22"/>
      <c r="T22" s="3">
        <f>IF(LEN(C22)&gt;1,1,0)</f>
        <v>1</v>
      </c>
      <c r="U22" s="32"/>
      <c r="V22" s="22"/>
      <c r="W22" s="22"/>
      <c r="X22" s="22"/>
      <c r="Y22" s="22"/>
    </row>
    <row r="23" spans="1:36" ht="15.75">
      <c r="A23" s="22"/>
      <c r="C23" s="57" t="str">
        <f>'6. Kl.'!J19</f>
        <v>RechnungsführerIn</v>
      </c>
      <c r="F23" s="372">
        <f>IF($F$9=Daten!$J$1,'6. Kl.'!B20,IF($F$9=Daten!$J$2,'5. Kl.'!B17,""))</f>
        <v>0</v>
      </c>
      <c r="G23" s="373"/>
      <c r="H23" s="373"/>
      <c r="I23" s="373"/>
      <c r="J23" s="373"/>
      <c r="K23" s="374"/>
      <c r="L23" s="372">
        <f>IF($F$9=Daten!$J$1,'6. Kl.'!E17,IF($F$9=Daten!$J$2,'5. Kl.'!E17,""))</f>
        <v>0</v>
      </c>
      <c r="M23" s="373"/>
      <c r="N23" s="373"/>
      <c r="O23" s="374"/>
      <c r="P23" s="392">
        <f>IF($F$9=Daten!$J$1,'6. Kl.'!H17,IF($F$9=Daten!$J$2,'5. Kl.'!H17,""))</f>
        <v>0</v>
      </c>
      <c r="Q23" s="393"/>
      <c r="S23" s="22"/>
      <c r="T23" s="3">
        <f>IF(LEN(C23)&gt;1,1,0)</f>
        <v>1</v>
      </c>
      <c r="U23" s="22"/>
      <c r="V23" s="22"/>
      <c r="W23" s="22"/>
      <c r="X23" s="22"/>
      <c r="Y23" s="22"/>
    </row>
    <row r="24" spans="1:36" ht="42" customHeight="1">
      <c r="A24" s="2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S24" s="22"/>
      <c r="T24" s="3">
        <v>1</v>
      </c>
      <c r="U24" s="32"/>
      <c r="V24" s="22"/>
      <c r="W24" s="22"/>
      <c r="X24" s="22"/>
      <c r="Y24" s="22"/>
    </row>
    <row r="25" spans="1:36" ht="19.5" customHeight="1">
      <c r="A25" s="22"/>
      <c r="C25" s="26" t="str">
        <f>IF('6. Kl.'!B$2='6. Kl.'!L$1,'Rapport 6. Kl'!AF25,'Rapport 6. Kl'!AG25)</f>
        <v>3.   Elementgruppen und benötigte Punkte</v>
      </c>
      <c r="S25" s="22"/>
      <c r="T25" s="3">
        <v>1</v>
      </c>
      <c r="U25" s="32"/>
      <c r="V25" s="22"/>
      <c r="W25" s="22"/>
      <c r="X25" s="22"/>
      <c r="Y25" s="22"/>
      <c r="AF25" s="34" t="s">
        <v>49</v>
      </c>
      <c r="AG25" s="34" t="s">
        <v>220</v>
      </c>
    </row>
    <row r="26" spans="1:36" ht="35.25" customHeight="1">
      <c r="A26" s="22"/>
      <c r="C26" s="389" t="str">
        <f>IF('6. Kl.'!B$2='6. Kl.'!L$1,'Rapport 6. Kl'!AF26,'Rapport 6. Kl'!AG26)</f>
        <v>Die unter Ziffer 4 aufgeführten Teilnehmenden wurden mit dem Tool "EVAL OnIce" systematisch und einheitlich bewertet. Für die Beurteilung standen den Teilnehmenden die folgenden Elementgruppen zur Auswahl:</v>
      </c>
      <c r="D26" s="389">
        <f>IF('6. Kl.'!C$2='6. Kl.'!M$1,'Rapport 6. Kl'!AG26,'Rapport 6. Kl'!AH26)</f>
        <v>0</v>
      </c>
      <c r="E26" s="389">
        <f>IF('6. Kl.'!D$2='6. Kl.'!N$1,'Rapport 6. Kl'!AH26,'Rapport 6. Kl'!AI26)</f>
        <v>0</v>
      </c>
      <c r="F26" s="389">
        <f>IF('6. Kl.'!E$2='6. Kl.'!O$1,'Rapport 6. Kl'!AI26,'Rapport 6. Kl'!AJ26)</f>
        <v>0</v>
      </c>
      <c r="G26" s="389">
        <f>IF('6. Kl.'!F$2='6. Kl.'!P$1,'Rapport 6. Kl'!AJ26,'Rapport 6. Kl'!AK26)</f>
        <v>0</v>
      </c>
      <c r="H26" s="389">
        <f>IF('6. Kl.'!G$2='6. Kl.'!Q$1,'Rapport 6. Kl'!AK26,'Rapport 6. Kl'!AL26)</f>
        <v>0</v>
      </c>
      <c r="I26" s="389">
        <f>IF('6. Kl.'!H$2='6. Kl.'!R$1,'Rapport 6. Kl'!AL26,'Rapport 6. Kl'!AM26)</f>
        <v>0</v>
      </c>
      <c r="J26" s="389">
        <f>IF('6. Kl.'!I$2='6. Kl.'!S$1,'Rapport 6. Kl'!AM26,'Rapport 6. Kl'!AN26)</f>
        <v>0</v>
      </c>
      <c r="K26" s="389">
        <f>IF('6. Kl.'!J$2='6. Kl.'!T$1,'Rapport 6. Kl'!AN26,'Rapport 6. Kl'!AO26)</f>
        <v>0</v>
      </c>
      <c r="L26" s="389">
        <f>IF('6. Kl.'!K$2='6. Kl.'!U$1,'Rapport 6. Kl'!AO26,'Rapport 6. Kl'!AP26)</f>
        <v>0</v>
      </c>
      <c r="M26" s="389">
        <f>IF('6. Kl.'!L$2='6. Kl.'!V$1,'Rapport 6. Kl'!AP26,'Rapport 6. Kl'!AQ26)</f>
        <v>0</v>
      </c>
      <c r="N26" s="389">
        <f>IF('6. Kl.'!M$2='6. Kl.'!W$1,'Rapport 6. Kl'!AQ26,'Rapport 6. Kl'!AR26)</f>
        <v>0</v>
      </c>
      <c r="O26" s="389">
        <f>IF('6. Kl.'!N$2='6. Kl.'!X$1,'Rapport 6. Kl'!AR26,'Rapport 6. Kl'!AS26)</f>
        <v>0</v>
      </c>
      <c r="P26" s="389">
        <f>IF('6. Kl.'!O$2='6. Kl.'!Y$1,'Rapport 6. Kl'!AS26,'Rapport 6. Kl'!AT26)</f>
        <v>0</v>
      </c>
      <c r="Q26" s="389">
        <f>IF('6. Kl.'!P$2='6. Kl.'!Z$1,'Rapport 6. Kl'!AT26,'Rapport 6. Kl'!AU26)</f>
        <v>0</v>
      </c>
      <c r="S26" s="22"/>
      <c r="T26" s="3">
        <v>1</v>
      </c>
      <c r="U26" s="32"/>
      <c r="V26" s="22"/>
      <c r="W26" s="22"/>
      <c r="X26" s="22"/>
      <c r="Y26" s="22"/>
      <c r="Z26" s="34"/>
      <c r="AA26" s="34"/>
      <c r="AB26" s="34"/>
      <c r="AC26" s="34"/>
      <c r="AF26" s="21" t="s">
        <v>56</v>
      </c>
      <c r="AG26" s="21" t="s">
        <v>221</v>
      </c>
      <c r="AH26" s="34"/>
      <c r="AI26" s="34"/>
      <c r="AJ26" s="34"/>
    </row>
    <row r="27" spans="1:36" ht="7.5" customHeight="1">
      <c r="A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S27" s="22"/>
      <c r="T27" s="3">
        <v>1</v>
      </c>
      <c r="U27" s="32"/>
      <c r="V27" s="22"/>
      <c r="W27" s="22"/>
      <c r="X27" s="22"/>
      <c r="Y27" s="22"/>
    </row>
    <row r="28" spans="1:36" ht="30" customHeight="1">
      <c r="A28" s="22"/>
      <c r="C28" s="78" t="str">
        <f>'6. Kl.'!$A$45</f>
        <v>Ident.</v>
      </c>
      <c r="D28" s="407" t="str">
        <f>'6. Kl.'!$B$45</f>
        <v>Elemente</v>
      </c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9"/>
      <c r="P28" s="405" t="str">
        <f>'6. Kl.'!$E$45</f>
        <v>benötigte Punkte</v>
      </c>
      <c r="Q28" s="406"/>
      <c r="S28" s="22"/>
      <c r="T28" s="3">
        <f t="shared" ref="T28:T36" si="0">IF(LEN(D28)&gt;1,1,0)</f>
        <v>1</v>
      </c>
      <c r="U28" s="32"/>
      <c r="V28" s="22"/>
      <c r="W28" s="22"/>
      <c r="X28" s="22"/>
      <c r="Y28" s="22"/>
    </row>
    <row r="29" spans="1:36" ht="15" customHeight="1">
      <c r="A29" s="22"/>
      <c r="C29" s="79">
        <f>IF($F$9=Daten!$J$1,'6. Kl.'!A46,IF($F$9=Daten!$J$2,'5. Kl.'!A46,""))</f>
        <v>1</v>
      </c>
      <c r="D29" s="386" t="str">
        <f>IF($F$9=Daten!$J$1,'6. Kl.'!B46,IF($F$9=Daten!$J$2,'5. Kl.'!B46,""))</f>
        <v>Salchow</v>
      </c>
      <c r="E29" s="387"/>
      <c r="F29" s="387"/>
      <c r="G29" s="387"/>
      <c r="H29" s="387"/>
      <c r="I29" s="387"/>
      <c r="J29" s="387"/>
      <c r="K29" s="387"/>
      <c r="L29" s="387"/>
      <c r="M29" s="387"/>
      <c r="N29" s="387"/>
      <c r="O29" s="388"/>
      <c r="P29" s="384">
        <f>IF($F$9=Daten!$J$1,'6. Kl.'!E46,IF($F$9=Daten!$J$2,'5. Kl.'!E46,""))</f>
        <v>0.4</v>
      </c>
      <c r="Q29" s="385"/>
      <c r="S29" s="22"/>
      <c r="T29" s="3">
        <f t="shared" si="0"/>
        <v>1</v>
      </c>
      <c r="U29" s="32"/>
      <c r="V29" s="22"/>
      <c r="W29" s="22"/>
      <c r="X29" s="22"/>
      <c r="Y29" s="22"/>
    </row>
    <row r="30" spans="1:36" ht="15" customHeight="1">
      <c r="A30" s="22"/>
      <c r="C30" s="79">
        <f>IF($F$9=Daten!$J$1,'6. Kl.'!A47,IF($F$9=Daten!$J$2,'5. Kl.'!A47,""))</f>
        <v>2</v>
      </c>
      <c r="D30" s="386" t="str">
        <f>IF($F$9=Daten!$J$1,'6. Kl.'!B47,IF($F$9=Daten!$J$2,'5. Kl.'!B47,""))</f>
        <v>Rittberger</v>
      </c>
      <c r="E30" s="387"/>
      <c r="F30" s="387"/>
      <c r="G30" s="387"/>
      <c r="H30" s="387"/>
      <c r="I30" s="387"/>
      <c r="J30" s="387"/>
      <c r="K30" s="387"/>
      <c r="L30" s="387"/>
      <c r="M30" s="387"/>
      <c r="N30" s="387"/>
      <c r="O30" s="388"/>
      <c r="P30" s="384">
        <f>IF($F$9=Daten!$J$1,'6. Kl.'!E47,IF($F$9=Daten!$J$2,'5. Kl.'!E47,""))</f>
        <v>0.5</v>
      </c>
      <c r="Q30" s="385"/>
      <c r="S30" s="22"/>
      <c r="T30" s="3">
        <f t="shared" si="0"/>
        <v>1</v>
      </c>
      <c r="U30" s="32"/>
      <c r="V30" s="22"/>
      <c r="W30" s="22"/>
      <c r="X30" s="22"/>
      <c r="Y30" s="22"/>
    </row>
    <row r="31" spans="1:36">
      <c r="A31" s="22"/>
      <c r="C31" s="79">
        <f>IF($F$9=Daten!$J$1,'6. Kl.'!A48,IF($F$9=Daten!$J$2,'5. Kl.'!A48,""))</f>
        <v>3</v>
      </c>
      <c r="D31" s="386" t="str">
        <f>IF($F$9=Daten!$J$1,'6. Kl.'!B48,IF($F$9=Daten!$J$2,'5. Kl.'!B48,""))</f>
        <v>Flip</v>
      </c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8"/>
      <c r="P31" s="384">
        <f>IF($F$9=Daten!$J$1,'6. Kl.'!E48,IF($F$9=Daten!$J$2,'5. Kl.'!E48,""))</f>
        <v>0.5</v>
      </c>
      <c r="Q31" s="385"/>
      <c r="S31" s="22"/>
      <c r="T31" s="3">
        <f t="shared" si="0"/>
        <v>1</v>
      </c>
      <c r="U31" s="32"/>
      <c r="V31" s="22"/>
      <c r="W31" s="22"/>
      <c r="X31" s="22"/>
      <c r="Y31" s="22"/>
    </row>
    <row r="32" spans="1:36" s="1" customFormat="1" ht="15" customHeight="1">
      <c r="A32" s="2"/>
      <c r="C32" s="79">
        <f>IF($F$9=Daten!$J$1,'6. Kl.'!A49,IF($F$9=Daten!$J$2,'5. Kl.'!A49,""))</f>
        <v>4</v>
      </c>
      <c r="D32" s="386" t="str">
        <f>IF($F$9=Daten!$J$1,'6. Kl.'!B49,IF($F$9=Daten!$J$2,'5. Kl.'!B49,""))</f>
        <v>Schritt mit va und ve Dreier</v>
      </c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8"/>
      <c r="P32" s="384">
        <f>IF($F$9=Daten!$J$1,'6. Kl.'!E49,IF($F$9=Daten!$J$2,'5. Kl.'!E49,""))</f>
        <v>0.6</v>
      </c>
      <c r="Q32" s="385"/>
      <c r="S32" s="2"/>
      <c r="T32" s="3">
        <f t="shared" si="0"/>
        <v>1</v>
      </c>
      <c r="U32" s="2"/>
      <c r="V32" s="2"/>
      <c r="W32" s="2"/>
      <c r="X32" s="2"/>
      <c r="Y32" s="2"/>
      <c r="AD32" s="6"/>
      <c r="AE32" s="6"/>
      <c r="AF32" s="42"/>
      <c r="AG32" s="42"/>
    </row>
    <row r="33" spans="1:33" s="1" customFormat="1" ht="15" customHeight="1">
      <c r="A33" s="2"/>
      <c r="C33" s="79">
        <f>IF($F$9=Daten!$J$1,'6. Kl.'!A50,IF($F$9=Daten!$J$2,'5. Kl.'!A50,""))</f>
        <v>5</v>
      </c>
      <c r="D33" s="386" t="str">
        <f>IF($F$9=Daten!$J$1,'6. Kl.'!B50,IF($F$9=Daten!$J$2,'5. Kl.'!B50,""))</f>
        <v>Schritt Schlangenb + Mohawk</v>
      </c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8"/>
      <c r="P33" s="384">
        <f>IF($F$9=Daten!$J$1,'6. Kl.'!E50,IF($F$9=Daten!$J$2,'5. Kl.'!E50,""))</f>
        <v>0.6</v>
      </c>
      <c r="Q33" s="385"/>
      <c r="S33" s="2"/>
      <c r="T33" s="3">
        <f t="shared" si="0"/>
        <v>1</v>
      </c>
      <c r="U33" s="2"/>
      <c r="V33" s="2"/>
      <c r="W33" s="2"/>
      <c r="X33" s="2"/>
      <c r="Y33" s="2"/>
      <c r="AD33" s="6"/>
      <c r="AE33" s="6"/>
      <c r="AF33" s="42"/>
      <c r="AG33" s="42"/>
    </row>
    <row r="34" spans="1:33" s="1" customFormat="1" ht="15" customHeight="1">
      <c r="A34" s="2"/>
      <c r="C34" s="79">
        <f>IF($F$9=Daten!$J$1,'6. Kl.'!A51,IF($F$9=Daten!$J$2,'5. Kl.'!A51,""))</f>
        <v>6</v>
      </c>
      <c r="D34" s="386" t="str">
        <f>IF($F$9=Daten!$J$1,'6. Kl.'!B51,IF($F$9=Daten!$J$2,'5. Kl.'!B51,""))</f>
        <v>USpB (5)</v>
      </c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8"/>
      <c r="P34" s="384">
        <f>IF($F$9=Daten!$J$1,'6. Kl.'!E51,IF($F$9=Daten!$J$2,'5. Kl.'!E51,""))</f>
        <v>1.2</v>
      </c>
      <c r="Q34" s="385"/>
      <c r="S34" s="2"/>
      <c r="T34" s="3">
        <f t="shared" si="0"/>
        <v>1</v>
      </c>
      <c r="U34" s="2"/>
      <c r="V34" s="2"/>
      <c r="W34" s="2"/>
      <c r="X34" s="2"/>
      <c r="Y34" s="2"/>
      <c r="AD34" s="6"/>
      <c r="AE34" s="6"/>
      <c r="AF34" s="42"/>
      <c r="AG34" s="42"/>
    </row>
    <row r="35" spans="1:33" s="1" customFormat="1" ht="15" customHeight="1">
      <c r="A35" s="2"/>
      <c r="C35" s="79">
        <f>IF($F$9=Daten!$J$1,'6. Kl.'!A52,IF($F$9=Daten!$J$2,'5. Kl.'!A52,""))</f>
        <v>7</v>
      </c>
      <c r="D35" s="386" t="str">
        <f>IF($F$9=Daten!$J$1,'6. Kl.'!B52,IF($F$9=Daten!$J$2,'5. Kl.'!B52,""))</f>
        <v>SSpB (5)</v>
      </c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8"/>
      <c r="P35" s="384">
        <f>IF($F$9=Daten!$J$1,'6. Kl.'!E52,IF($F$9=Daten!$J$2,'5. Kl.'!E52,""))</f>
        <v>1.3</v>
      </c>
      <c r="Q35" s="385"/>
      <c r="S35" s="2"/>
      <c r="T35" s="3">
        <f t="shared" si="0"/>
        <v>1</v>
      </c>
      <c r="U35" s="2"/>
      <c r="V35" s="2"/>
      <c r="W35" s="2"/>
      <c r="X35" s="2"/>
      <c r="Y35" s="2"/>
      <c r="AD35" s="6"/>
      <c r="AE35" s="6"/>
      <c r="AF35" s="42"/>
      <c r="AG35" s="42"/>
    </row>
    <row r="36" spans="1:33" ht="15.75">
      <c r="A36" s="22"/>
      <c r="C36" s="27"/>
      <c r="D36" s="88" t="str">
        <f>IF('6. Kl.'!B$2='6. Kl.'!L$1,'Rapport 6. Kl'!AF36,'Rapport 6. Kl'!AG36)</f>
        <v>Total benötigte Punkte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410">
        <f>IF($F$9=Daten!$J$1,'6. Kl.'!E53,IF($F$9=Daten!$J$2,'5. Kl.'!E53,""))</f>
        <v>5.0999999999999996</v>
      </c>
      <c r="Q36" s="411"/>
      <c r="S36" s="22"/>
      <c r="T36" s="3">
        <f t="shared" si="0"/>
        <v>1</v>
      </c>
      <c r="U36" s="32"/>
      <c r="V36" s="22"/>
      <c r="W36" s="22"/>
      <c r="X36" s="22"/>
      <c r="Y36" s="22"/>
      <c r="AF36" s="34" t="s">
        <v>48</v>
      </c>
      <c r="AG36" s="34" t="s">
        <v>224</v>
      </c>
    </row>
    <row r="37" spans="1:33" ht="15.75">
      <c r="A37" s="22"/>
      <c r="D37" s="121"/>
      <c r="S37" s="22"/>
      <c r="T37" s="3"/>
      <c r="U37" s="32"/>
      <c r="V37" s="22"/>
      <c r="W37" s="22"/>
      <c r="X37" s="22"/>
      <c r="Y37" s="22"/>
    </row>
    <row r="38" spans="1:33" ht="8.1" customHeight="1">
      <c r="A38" s="22"/>
      <c r="D38" s="121"/>
      <c r="S38" s="22"/>
      <c r="T38" s="3"/>
      <c r="U38" s="32"/>
      <c r="V38" s="22"/>
      <c r="W38" s="22"/>
      <c r="X38" s="22"/>
      <c r="Y38" s="22"/>
    </row>
    <row r="39" spans="1:33" ht="8.1" customHeight="1">
      <c r="A39" s="22"/>
      <c r="D39" s="121"/>
      <c r="S39" s="22"/>
      <c r="T39" s="3"/>
      <c r="U39" s="32"/>
      <c r="V39" s="22"/>
      <c r="W39" s="22"/>
      <c r="X39" s="22"/>
      <c r="Y39" s="22"/>
    </row>
    <row r="40" spans="1:33" ht="19.5">
      <c r="A40" s="22"/>
      <c r="D40" s="121"/>
      <c r="Q40" s="39" t="str">
        <f>SWname</f>
        <v>EVALOnIceMini</v>
      </c>
      <c r="S40" s="22"/>
      <c r="T40" s="3"/>
      <c r="U40" s="32"/>
      <c r="V40" s="22"/>
      <c r="W40" s="22"/>
      <c r="X40" s="22"/>
      <c r="Y40" s="22"/>
    </row>
    <row r="41" spans="1:33" ht="15.75">
      <c r="A41" s="22"/>
      <c r="D41" s="121"/>
      <c r="S41" s="22"/>
      <c r="T41" s="3"/>
      <c r="U41" s="32"/>
      <c r="V41" s="22"/>
      <c r="W41" s="22"/>
      <c r="X41" s="22"/>
      <c r="Y41" s="22"/>
    </row>
    <row r="42" spans="1:33" ht="15" customHeight="1">
      <c r="A42" s="22"/>
      <c r="C42" s="404" t="str">
        <f>Lizenzvermerk</f>
        <v>EVALOnIce mini Version 3.03
12.07.2026</v>
      </c>
      <c r="D42" s="404"/>
      <c r="E42" s="404"/>
      <c r="F42" s="404"/>
      <c r="G42" s="404"/>
      <c r="H42" s="404"/>
      <c r="I42" s="404"/>
      <c r="J42" s="404"/>
      <c r="K42" s="402"/>
      <c r="L42" s="402"/>
      <c r="M42" s="402"/>
      <c r="N42" s="402"/>
      <c r="O42" s="402"/>
      <c r="P42" s="402"/>
      <c r="Q42" s="402"/>
      <c r="S42" s="22"/>
      <c r="T42" s="3"/>
      <c r="U42" s="32"/>
      <c r="V42" s="22"/>
      <c r="W42" s="22"/>
      <c r="X42" s="22"/>
      <c r="Y42" s="22"/>
    </row>
    <row r="43" spans="1:33" ht="15" customHeight="1">
      <c r="A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S43" s="22"/>
      <c r="T43" s="3">
        <v>1</v>
      </c>
      <c r="U43" s="32"/>
      <c r="V43" s="22"/>
      <c r="W43" s="22"/>
      <c r="X43" s="22"/>
      <c r="Y43" s="22"/>
    </row>
    <row r="44" spans="1:33" ht="26.25" customHeight="1">
      <c r="A44" s="22"/>
      <c r="C44" s="26" t="str">
        <f>IF('6. Kl.'!B$2='6. Kl.'!L$1,'Rapport 6. Kl'!AF44,'Rapport 6. Kl'!AG44)</f>
        <v>4.   Teilnehmende und erreichte Punkte</v>
      </c>
      <c r="S44" s="22"/>
      <c r="T44" s="3">
        <v>1</v>
      </c>
      <c r="U44" s="32"/>
      <c r="V44" s="22"/>
      <c r="W44" s="22"/>
      <c r="X44" s="22"/>
      <c r="Y44" s="22"/>
      <c r="AF44" s="34" t="s">
        <v>51</v>
      </c>
      <c r="AG44" s="34" t="s">
        <v>227</v>
      </c>
    </row>
    <row r="45" spans="1:33" ht="30.75" customHeight="1">
      <c r="A45" s="22"/>
      <c r="C45" s="75" t="str">
        <f>IF('6. Kl.'!B$2='6. Kl.'!L$1,'Rapport 6. Kl'!AF45,'Rapport 6. Kl'!AG45)</f>
        <v>Nr</v>
      </c>
      <c r="D45" s="77" t="str">
        <f>IF('6. Kl.'!B$2='6. Kl.'!L$1,'Rapport 6. Kl'!AF18,'Rapport 6. Kl'!AG18)</f>
        <v>Name</v>
      </c>
      <c r="E45" s="76"/>
      <c r="F45" s="76"/>
      <c r="G45" s="77" t="str">
        <f>IF('6. Kl.'!B$2='6. Kl.'!L$1,'Rapport 6. Kl'!AF19,'Rapport 6. Kl'!AG19)</f>
        <v>Klub</v>
      </c>
      <c r="H45" s="76"/>
      <c r="I45" s="76"/>
      <c r="J45" s="76"/>
      <c r="K45" s="125" t="str">
        <f>IF('6. Kl.'!B$2='6. Kl.'!L$1,'Rapport 6. Kl'!AF46,'Rapport 6. Kl'!AG46)</f>
        <v>SR</v>
      </c>
      <c r="L45" s="125" t="str">
        <f>IF('6. Kl.'!B$2='6. Kl.'!L$1,'Rapport 6. Kl'!AF47,'Rapport 6. Kl'!AG47)</f>
        <v>PR2</v>
      </c>
      <c r="M45" s="125" t="str">
        <f>IF('6. Kl.'!B$2='6. Kl.'!L$1,'Rapport 6. Kl'!AF48,'Rapport 6. Kl'!AG48)</f>
        <v>PR3</v>
      </c>
      <c r="N45" s="126" t="str">
        <f>IF('6. Kl.'!B$2='6. Kl.'!L$1,'Rapport 6. Kl'!AF49,'Rapport 6. Kl'!AG49)</f>
        <v>Total</v>
      </c>
      <c r="O45" s="111" t="str">
        <f>IF('6. Kl.'!B$2='6. Kl.'!L$1,'Rapport 6. Kl'!AF50,'Rapport 6. Kl'!AG50)</f>
        <v>Elemente bestanden</v>
      </c>
      <c r="P45" s="111" t="str">
        <f>IF('6. Kl.'!B$2='6. Kl.'!L$1,'Rapport 6. Kl'!AF51,'Rapport 6. Kl'!AG51)</f>
        <v>Lizenz-nummer</v>
      </c>
      <c r="S45" s="22"/>
      <c r="T45" s="3">
        <v>1</v>
      </c>
      <c r="U45" s="32"/>
      <c r="V45" s="22"/>
      <c r="W45" s="22"/>
      <c r="X45" s="22"/>
      <c r="Y45" s="22"/>
      <c r="AF45" s="34" t="s">
        <v>1</v>
      </c>
      <c r="AG45" s="34" t="s">
        <v>229</v>
      </c>
    </row>
    <row r="46" spans="1:33" ht="15.95" customHeight="1">
      <c r="A46" s="22"/>
      <c r="C46" s="118">
        <v>1</v>
      </c>
      <c r="D46" s="128" t="str">
        <f ca="1">IF($F$9=Daten!$J$1,'6. Kl.'!B23,IF($F$9=Daten!$J$2,'5. Kl.'!B23,""))</f>
        <v xml:space="preserve"> </v>
      </c>
      <c r="E46" s="129"/>
      <c r="F46" s="130"/>
      <c r="G46" s="267" t="str">
        <f ca="1">IF($F$9=Daten!$J$1,'6. Kl.'!E23,IF($F$9=Daten!$J$2,'5. Kl.'!E23,""))</f>
        <v/>
      </c>
      <c r="H46" s="129"/>
      <c r="I46" s="129"/>
      <c r="J46" s="130"/>
      <c r="K46" s="211"/>
      <c r="L46" s="211"/>
      <c r="M46" s="211"/>
      <c r="N46" s="212" t="str">
        <f>IF(K46="","",SUM(K46:M46))</f>
        <v/>
      </c>
      <c r="O46" s="170"/>
      <c r="P46" s="168">
        <f ca="1">IF($F$9=Daten!$J$1,'6. Kl.'!H23,IF($F$9=Daten!$J$2,'5. Kl.'!H23,""))</f>
        <v>0</v>
      </c>
      <c r="S46" s="22"/>
      <c r="T46" s="4" t="e">
        <f t="shared" ref="T46:T51" si="1">IF(pAnzahlAnbieter&gt;=C46,1,0)</f>
        <v>#REF!</v>
      </c>
      <c r="U46" s="32"/>
      <c r="V46" s="22"/>
      <c r="W46" s="22"/>
      <c r="X46" s="22"/>
      <c r="Y46" s="22"/>
      <c r="AF46" s="34" t="s">
        <v>99</v>
      </c>
      <c r="AG46" s="34" t="s">
        <v>230</v>
      </c>
    </row>
    <row r="47" spans="1:33" ht="15.95" customHeight="1">
      <c r="A47" s="22"/>
      <c r="C47" s="118">
        <v>2</v>
      </c>
      <c r="D47" s="128" t="str">
        <f ca="1">IF($F$9=Daten!$J$1,'6. Kl.'!B24,IF($F$9=Daten!$J$2,'5. Kl.'!B24,""))</f>
        <v xml:space="preserve"> </v>
      </c>
      <c r="E47" s="129"/>
      <c r="F47" s="130"/>
      <c r="G47" s="267" t="str">
        <f ca="1">IF($F$9=Daten!$J$1,'6. Kl.'!E24,IF($F$9=Daten!$J$2,'5. Kl.'!E24,""))</f>
        <v/>
      </c>
      <c r="H47" s="129"/>
      <c r="I47" s="129"/>
      <c r="J47" s="130"/>
      <c r="K47" s="211"/>
      <c r="L47" s="211"/>
      <c r="M47" s="211"/>
      <c r="N47" s="212" t="str">
        <f t="shared" ref="N47:N65" si="2">IF(K47="","",SUM(K47:M47))</f>
        <v/>
      </c>
      <c r="O47" s="170"/>
      <c r="P47" s="168" t="str">
        <f ca="1">IF($F$9=Daten!$J$1,'6. Kl.'!H24,IF($F$9=Daten!$J$2,'5. Kl.'!H24,""))</f>
        <v/>
      </c>
      <c r="S47" s="22"/>
      <c r="T47" s="4" t="e">
        <f t="shared" si="1"/>
        <v>#REF!</v>
      </c>
      <c r="U47" s="32"/>
      <c r="V47" s="22"/>
      <c r="W47" s="22"/>
      <c r="X47" s="22"/>
      <c r="Y47" s="22"/>
      <c r="AF47" s="34" t="s">
        <v>100</v>
      </c>
      <c r="AG47" s="34" t="s">
        <v>231</v>
      </c>
    </row>
    <row r="48" spans="1:33" ht="15.95" customHeight="1">
      <c r="A48" s="22"/>
      <c r="C48" s="118">
        <v>3</v>
      </c>
      <c r="D48" s="128" t="str">
        <f ca="1">IF($F$9=Daten!$J$1,'6. Kl.'!B25,IF($F$9=Daten!$J$2,'5. Kl.'!B25,""))</f>
        <v xml:space="preserve"> </v>
      </c>
      <c r="E48" s="129"/>
      <c r="F48" s="130"/>
      <c r="G48" s="267" t="str">
        <f ca="1">IF($F$9=Daten!$J$1,'6. Kl.'!E25,IF($F$9=Daten!$J$2,'5. Kl.'!E25,""))</f>
        <v/>
      </c>
      <c r="H48" s="129"/>
      <c r="I48" s="129"/>
      <c r="J48" s="130"/>
      <c r="K48" s="211"/>
      <c r="L48" s="211"/>
      <c r="M48" s="211"/>
      <c r="N48" s="212" t="str">
        <f t="shared" si="2"/>
        <v/>
      </c>
      <c r="O48" s="170"/>
      <c r="P48" s="168" t="str">
        <f ca="1">IF($F$9=Daten!$J$1,'6. Kl.'!H25,IF($F$9=Daten!$J$2,'5. Kl.'!H25,""))</f>
        <v/>
      </c>
      <c r="S48" s="22"/>
      <c r="T48" s="4" t="e">
        <f t="shared" si="1"/>
        <v>#REF!</v>
      </c>
      <c r="U48" s="32"/>
      <c r="V48" s="22"/>
      <c r="W48" s="22"/>
      <c r="X48" s="22"/>
      <c r="Y48" s="22"/>
      <c r="AF48" s="34" t="s">
        <v>101</v>
      </c>
      <c r="AG48" s="34" t="s">
        <v>232</v>
      </c>
    </row>
    <row r="49" spans="1:34" ht="15.95" customHeight="1">
      <c r="A49" s="22"/>
      <c r="C49" s="118">
        <v>4</v>
      </c>
      <c r="D49" s="128" t="str">
        <f ca="1">IF($F$9=Daten!$J$1,'6. Kl.'!B26,IF($F$9=Daten!$J$2,'5. Kl.'!B26,""))</f>
        <v xml:space="preserve"> </v>
      </c>
      <c r="E49" s="129"/>
      <c r="F49" s="130"/>
      <c r="G49" s="267" t="str">
        <f ca="1">IF($F$9=Daten!$J$1,'6. Kl.'!E26,IF($F$9=Daten!$J$2,'5. Kl.'!E26,""))</f>
        <v/>
      </c>
      <c r="H49" s="129"/>
      <c r="I49" s="129"/>
      <c r="J49" s="130"/>
      <c r="K49" s="211"/>
      <c r="L49" s="211"/>
      <c r="M49" s="211"/>
      <c r="N49" s="212" t="str">
        <f t="shared" si="2"/>
        <v/>
      </c>
      <c r="O49" s="170"/>
      <c r="P49" s="168" t="str">
        <f ca="1">IF($F$9=Daten!$J$1,'6. Kl.'!H26,IF($F$9=Daten!$J$2,'5. Kl.'!H26,""))</f>
        <v/>
      </c>
      <c r="S49" s="22"/>
      <c r="T49" s="4" t="e">
        <f t="shared" si="1"/>
        <v>#REF!</v>
      </c>
      <c r="U49" s="32"/>
      <c r="V49" s="22"/>
      <c r="W49" s="22"/>
      <c r="X49" s="22"/>
      <c r="Y49" s="22"/>
      <c r="AF49" s="34" t="s">
        <v>5</v>
      </c>
      <c r="AG49" s="34" t="s">
        <v>5</v>
      </c>
    </row>
    <row r="50" spans="1:34" ht="15.95" customHeight="1">
      <c r="A50" s="22"/>
      <c r="C50" s="118">
        <v>5</v>
      </c>
      <c r="D50" s="128" t="str">
        <f ca="1">IF($F$9=Daten!$J$1,'6. Kl.'!B27,IF($F$9=Daten!$J$2,'5. Kl.'!B27,""))</f>
        <v xml:space="preserve"> </v>
      </c>
      <c r="E50" s="129"/>
      <c r="F50" s="130"/>
      <c r="G50" s="267" t="str">
        <f ca="1">IF($F$9=Daten!$J$1,'6. Kl.'!E27,IF($F$9=Daten!$J$2,'5. Kl.'!E27,""))</f>
        <v/>
      </c>
      <c r="H50" s="129"/>
      <c r="I50" s="129"/>
      <c r="J50" s="130"/>
      <c r="K50" s="211"/>
      <c r="L50" s="211"/>
      <c r="M50" s="211"/>
      <c r="N50" s="212" t="str">
        <f t="shared" si="2"/>
        <v/>
      </c>
      <c r="O50" s="170"/>
      <c r="P50" s="168" t="str">
        <f ca="1">IF($F$9=Daten!$J$1,'6. Kl.'!H27,IF($F$9=Daten!$J$2,'5. Kl.'!H27,""))</f>
        <v/>
      </c>
      <c r="S50" s="22"/>
      <c r="T50" s="4" t="e">
        <f t="shared" si="1"/>
        <v>#REF!</v>
      </c>
      <c r="U50" s="32"/>
      <c r="V50" s="22"/>
      <c r="W50" s="22"/>
      <c r="X50" s="22"/>
      <c r="Y50" s="22"/>
      <c r="AF50" s="34" t="s">
        <v>228</v>
      </c>
      <c r="AG50" s="34" t="s">
        <v>233</v>
      </c>
    </row>
    <row r="51" spans="1:34" ht="15.95" customHeight="1">
      <c r="A51" s="22"/>
      <c r="C51" s="118">
        <v>6</v>
      </c>
      <c r="D51" s="128" t="str">
        <f ca="1">IF($F$9=Daten!$J$1,'6. Kl.'!B28,IF($F$9=Daten!$J$2,'5. Kl.'!B28,""))</f>
        <v xml:space="preserve"> </v>
      </c>
      <c r="E51" s="129"/>
      <c r="F51" s="130"/>
      <c r="G51" s="267" t="str">
        <f ca="1">IF($F$9=Daten!$J$1,'6. Kl.'!E28,IF($F$9=Daten!$J$2,'5. Kl.'!E28,""))</f>
        <v/>
      </c>
      <c r="H51" s="129"/>
      <c r="I51" s="129"/>
      <c r="J51" s="130"/>
      <c r="K51" s="211"/>
      <c r="L51" s="211"/>
      <c r="M51" s="211"/>
      <c r="N51" s="212" t="str">
        <f t="shared" si="2"/>
        <v/>
      </c>
      <c r="O51" s="170"/>
      <c r="P51" s="168" t="str">
        <f ca="1">IF($F$9=Daten!$J$1,'6. Kl.'!H28,IF($F$9=Daten!$J$2,'5. Kl.'!H28,""))</f>
        <v/>
      </c>
      <c r="S51" s="22"/>
      <c r="T51" s="4" t="e">
        <f t="shared" si="1"/>
        <v>#REF!</v>
      </c>
      <c r="U51" s="22"/>
      <c r="V51" s="22"/>
      <c r="W51" s="22"/>
      <c r="X51" s="22"/>
      <c r="Y51" s="22"/>
      <c r="AF51" s="34" t="s">
        <v>134</v>
      </c>
      <c r="AG51" s="34" t="s">
        <v>309</v>
      </c>
    </row>
    <row r="52" spans="1:34" ht="15.95" customHeight="1">
      <c r="A52" s="22"/>
      <c r="C52" s="118">
        <v>7</v>
      </c>
      <c r="D52" s="128" t="str">
        <f ca="1">IF($F$9=Daten!$J$1,'6. Kl.'!B29,IF($F$9=Daten!$J$2,'5. Kl.'!B29,""))</f>
        <v xml:space="preserve"> </v>
      </c>
      <c r="E52" s="129"/>
      <c r="F52" s="130"/>
      <c r="G52" s="267" t="str">
        <f ca="1">IF($F$9=Daten!$J$1,'6. Kl.'!E29,IF($F$9=Daten!$J$2,'5. Kl.'!E29,""))</f>
        <v/>
      </c>
      <c r="H52" s="129"/>
      <c r="I52" s="129"/>
      <c r="J52" s="130"/>
      <c r="K52" s="211"/>
      <c r="L52" s="211"/>
      <c r="M52" s="211"/>
      <c r="N52" s="212" t="str">
        <f t="shared" si="2"/>
        <v/>
      </c>
      <c r="O52" s="170"/>
      <c r="P52" s="168" t="str">
        <f ca="1">IF($F$9=Daten!$J$1,'6. Kl.'!H29,IF($F$9=Daten!$J$2,'5. Kl.'!H29,""))</f>
        <v/>
      </c>
      <c r="S52" s="22"/>
      <c r="T52" s="4" t="e">
        <f t="shared" ref="T52:T64" si="3">IF(pAnzahlAnbieter&gt;=C52,1,0)</f>
        <v>#REF!</v>
      </c>
      <c r="U52" s="22"/>
      <c r="V52" s="22"/>
      <c r="W52" s="22"/>
      <c r="X52" s="22"/>
      <c r="Y52" s="22"/>
      <c r="AF52" s="34" t="s">
        <v>126</v>
      </c>
      <c r="AG52" s="34" t="s">
        <v>243</v>
      </c>
      <c r="AH52" s="23" t="str">
        <f>IF('6. Kl.'!B2='6. Kl.'!L1,'Rapport 6. Kl'!AF52,'Rapport 6. Kl'!AG52)</f>
        <v>Ja</v>
      </c>
    </row>
    <row r="53" spans="1:34" ht="15.95" customHeight="1">
      <c r="A53" s="22"/>
      <c r="C53" s="118">
        <v>8</v>
      </c>
      <c r="D53" s="128" t="str">
        <f ca="1">IF($F$9=Daten!$J$1,'6. Kl.'!B30,IF($F$9=Daten!$J$2,'5. Kl.'!B30,""))</f>
        <v xml:space="preserve"> </v>
      </c>
      <c r="E53" s="129"/>
      <c r="F53" s="130"/>
      <c r="G53" s="267" t="str">
        <f ca="1">IF($F$9=Daten!$J$1,'6. Kl.'!E30,IF($F$9=Daten!$J$2,'5. Kl.'!E30,""))</f>
        <v/>
      </c>
      <c r="H53" s="129"/>
      <c r="I53" s="129"/>
      <c r="J53" s="130"/>
      <c r="K53" s="211"/>
      <c r="L53" s="211"/>
      <c r="M53" s="211"/>
      <c r="N53" s="212" t="str">
        <f t="shared" si="2"/>
        <v/>
      </c>
      <c r="O53" s="170"/>
      <c r="P53" s="168" t="str">
        <f ca="1">IF($F$9=Daten!$J$1,'6. Kl.'!H30,IF($F$9=Daten!$J$2,'5. Kl.'!H30,""))</f>
        <v/>
      </c>
      <c r="S53" s="22"/>
      <c r="T53" s="4" t="e">
        <f t="shared" si="3"/>
        <v>#REF!</v>
      </c>
      <c r="U53" s="22"/>
      <c r="V53" s="22"/>
      <c r="W53" s="22"/>
      <c r="X53" s="22"/>
      <c r="Y53" s="22"/>
      <c r="AF53" s="34" t="s">
        <v>127</v>
      </c>
      <c r="AG53" s="34" t="s">
        <v>244</v>
      </c>
      <c r="AH53" s="23" t="str">
        <f>IF('6. Kl.'!B3='6. Kl.'!L2,'Rapport 6. Kl'!AF53,'Rapport 6. Kl'!AG53)</f>
        <v>non</v>
      </c>
    </row>
    <row r="54" spans="1:34" ht="15.95" customHeight="1">
      <c r="A54" s="22"/>
      <c r="C54" s="118">
        <v>9</v>
      </c>
      <c r="D54" s="128" t="str">
        <f ca="1">IF($F$9=Daten!$J$1,'6. Kl.'!B31,IF($F$9=Daten!$J$2,'5. Kl.'!B31,""))</f>
        <v xml:space="preserve"> </v>
      </c>
      <c r="E54" s="129"/>
      <c r="F54" s="130"/>
      <c r="G54" s="267" t="str">
        <f ca="1">IF($F$9=Daten!$J$1,'6. Kl.'!E31,IF($F$9=Daten!$J$2,'5. Kl.'!E31,""))</f>
        <v/>
      </c>
      <c r="H54" s="129"/>
      <c r="I54" s="129"/>
      <c r="J54" s="130"/>
      <c r="K54" s="211"/>
      <c r="L54" s="211"/>
      <c r="M54" s="211"/>
      <c r="N54" s="212" t="str">
        <f t="shared" si="2"/>
        <v/>
      </c>
      <c r="O54" s="170"/>
      <c r="P54" s="168" t="str">
        <f ca="1">IF($F$9=Daten!$J$1,'6. Kl.'!H31,IF($F$9=Daten!$J$2,'5. Kl.'!H31,""))</f>
        <v/>
      </c>
      <c r="S54" s="22"/>
      <c r="T54" s="4" t="e">
        <f t="shared" si="3"/>
        <v>#REF!</v>
      </c>
      <c r="U54" s="22"/>
      <c r="V54" s="22"/>
      <c r="W54" s="22"/>
      <c r="X54" s="22"/>
      <c r="Y54" s="22"/>
    </row>
    <row r="55" spans="1:34" ht="15.95" customHeight="1">
      <c r="A55" s="22"/>
      <c r="C55" s="118">
        <v>10</v>
      </c>
      <c r="D55" s="128" t="str">
        <f ca="1">IF($F$9=Daten!$J$1,'6. Kl.'!B32,IF($F$9=Daten!$J$2,'5. Kl.'!B32,""))</f>
        <v xml:space="preserve"> </v>
      </c>
      <c r="E55" s="129"/>
      <c r="F55" s="130"/>
      <c r="G55" s="267" t="str">
        <f ca="1">IF($F$9=Daten!$J$1,'6. Kl.'!E32,IF($F$9=Daten!$J$2,'5. Kl.'!E32,""))</f>
        <v/>
      </c>
      <c r="H55" s="129"/>
      <c r="I55" s="129"/>
      <c r="J55" s="130"/>
      <c r="K55" s="211"/>
      <c r="L55" s="211"/>
      <c r="M55" s="211"/>
      <c r="N55" s="212" t="str">
        <f t="shared" si="2"/>
        <v/>
      </c>
      <c r="O55" s="170"/>
      <c r="P55" s="168" t="str">
        <f ca="1">IF($F$9=Daten!$J$1,'6. Kl.'!H32,IF($F$9=Daten!$J$2,'5. Kl.'!H32,""))</f>
        <v/>
      </c>
      <c r="S55" s="22"/>
      <c r="T55" s="4" t="e">
        <f t="shared" si="3"/>
        <v>#REF!</v>
      </c>
      <c r="U55" s="22"/>
      <c r="V55" s="22"/>
      <c r="W55" s="22"/>
      <c r="X55" s="22"/>
      <c r="Y55" s="22"/>
    </row>
    <row r="56" spans="1:34" ht="15.95" customHeight="1">
      <c r="A56" s="22"/>
      <c r="C56" s="118">
        <v>11</v>
      </c>
      <c r="D56" s="128" t="str">
        <f ca="1">IF($F$9=Daten!$J$1,'6. Kl.'!B33,IF($F$9=Daten!$J$2,'5. Kl.'!B33,""))</f>
        <v xml:space="preserve"> </v>
      </c>
      <c r="E56" s="129"/>
      <c r="F56" s="130"/>
      <c r="G56" s="267" t="str">
        <f ca="1">IF($F$9=Daten!$J$1,'6. Kl.'!E33,IF($F$9=Daten!$J$2,'5. Kl.'!E33,""))</f>
        <v/>
      </c>
      <c r="H56" s="129"/>
      <c r="I56" s="129"/>
      <c r="J56" s="130"/>
      <c r="K56" s="211"/>
      <c r="L56" s="211"/>
      <c r="M56" s="211"/>
      <c r="N56" s="212" t="str">
        <f t="shared" si="2"/>
        <v/>
      </c>
      <c r="O56" s="170"/>
      <c r="P56" s="168" t="str">
        <f ca="1">IF($F$9=Daten!$J$1,'6. Kl.'!H33,IF($F$9=Daten!$J$2,'5. Kl.'!H33,""))</f>
        <v/>
      </c>
      <c r="S56" s="22"/>
      <c r="T56" s="4" t="e">
        <f t="shared" si="3"/>
        <v>#REF!</v>
      </c>
      <c r="U56" s="22"/>
      <c r="V56" s="22"/>
      <c r="W56" s="22"/>
      <c r="X56" s="22"/>
      <c r="Y56" s="22"/>
    </row>
    <row r="57" spans="1:34" ht="15.95" customHeight="1">
      <c r="A57" s="22"/>
      <c r="C57" s="118">
        <v>12</v>
      </c>
      <c r="D57" s="128" t="str">
        <f ca="1">IF($F$9=Daten!$J$1,'6. Kl.'!B34,IF($F$9=Daten!$J$2,'5. Kl.'!B34,""))</f>
        <v xml:space="preserve"> </v>
      </c>
      <c r="E57" s="129"/>
      <c r="F57" s="130"/>
      <c r="G57" s="267" t="str">
        <f ca="1">IF($F$9=Daten!$J$1,'6. Kl.'!E34,IF($F$9=Daten!$J$2,'5. Kl.'!E34,""))</f>
        <v/>
      </c>
      <c r="H57" s="129"/>
      <c r="I57" s="129"/>
      <c r="J57" s="130"/>
      <c r="K57" s="211"/>
      <c r="L57" s="211"/>
      <c r="M57" s="211"/>
      <c r="N57" s="212" t="str">
        <f t="shared" si="2"/>
        <v/>
      </c>
      <c r="O57" s="170"/>
      <c r="P57" s="168" t="str">
        <f ca="1">IF($F$9=Daten!$J$1,'6. Kl.'!H34,IF($F$9=Daten!$J$2,'5. Kl.'!H34,""))</f>
        <v/>
      </c>
      <c r="S57" s="22"/>
      <c r="T57" s="4" t="e">
        <f t="shared" si="3"/>
        <v>#REF!</v>
      </c>
      <c r="U57" s="22"/>
      <c r="V57" s="22"/>
      <c r="W57" s="22"/>
      <c r="X57" s="22"/>
      <c r="Y57" s="22"/>
    </row>
    <row r="58" spans="1:34" ht="15.95" customHeight="1">
      <c r="A58" s="22"/>
      <c r="C58" s="118">
        <v>13</v>
      </c>
      <c r="D58" s="128" t="str">
        <f ca="1">IF($F$9=Daten!$J$1,'6. Kl.'!B35,IF($F$9=Daten!$J$2,'5. Kl.'!B35,""))</f>
        <v xml:space="preserve"> </v>
      </c>
      <c r="E58" s="129"/>
      <c r="F58" s="130"/>
      <c r="G58" s="267" t="str">
        <f ca="1">IF($F$9=Daten!$J$1,'6. Kl.'!E35,IF($F$9=Daten!$J$2,'5. Kl.'!E35,""))</f>
        <v/>
      </c>
      <c r="H58" s="129"/>
      <c r="I58" s="129"/>
      <c r="J58" s="130"/>
      <c r="K58" s="211"/>
      <c r="L58" s="211"/>
      <c r="M58" s="211"/>
      <c r="N58" s="212" t="str">
        <f t="shared" si="2"/>
        <v/>
      </c>
      <c r="O58" s="170"/>
      <c r="P58" s="168" t="str">
        <f ca="1">IF($F$9=Daten!$J$1,'6. Kl.'!H35,IF($F$9=Daten!$J$2,'5. Kl.'!H35,""))</f>
        <v/>
      </c>
      <c r="S58" s="22"/>
      <c r="T58" s="4" t="e">
        <f t="shared" si="3"/>
        <v>#REF!</v>
      </c>
      <c r="U58" s="22"/>
      <c r="V58" s="22"/>
      <c r="W58" s="22"/>
      <c r="X58" s="22"/>
      <c r="Y58" s="22"/>
    </row>
    <row r="59" spans="1:34" ht="15.95" customHeight="1">
      <c r="A59" s="22"/>
      <c r="C59" s="118">
        <v>14</v>
      </c>
      <c r="D59" s="128" t="str">
        <f ca="1">IF($F$9=Daten!$J$1,'6. Kl.'!B36,IF($F$9=Daten!$J$2,'5. Kl.'!B36,""))</f>
        <v xml:space="preserve"> </v>
      </c>
      <c r="E59" s="129"/>
      <c r="F59" s="130"/>
      <c r="G59" s="267" t="str">
        <f ca="1">IF($F$9=Daten!$J$1,'6. Kl.'!E36,IF($F$9=Daten!$J$2,'5. Kl.'!E36,""))</f>
        <v/>
      </c>
      <c r="H59" s="129"/>
      <c r="I59" s="129"/>
      <c r="J59" s="130"/>
      <c r="K59" s="211"/>
      <c r="L59" s="211"/>
      <c r="M59" s="211"/>
      <c r="N59" s="212" t="str">
        <f t="shared" si="2"/>
        <v/>
      </c>
      <c r="O59" s="170"/>
      <c r="P59" s="168" t="str">
        <f ca="1">IF($F$9=Daten!$J$1,'6. Kl.'!H36,IF($F$9=Daten!$J$2,'5. Kl.'!H36,""))</f>
        <v/>
      </c>
      <c r="S59" s="22"/>
      <c r="T59" s="4" t="e">
        <f t="shared" si="3"/>
        <v>#REF!</v>
      </c>
      <c r="U59" s="22"/>
      <c r="V59" s="22"/>
      <c r="W59" s="22"/>
      <c r="X59" s="22"/>
      <c r="Y59" s="22"/>
    </row>
    <row r="60" spans="1:34" ht="15.95" customHeight="1">
      <c r="A60" s="22"/>
      <c r="C60" s="118">
        <v>15</v>
      </c>
      <c r="D60" s="128" t="str">
        <f ca="1">IF($F$9=Daten!$J$1,'6. Kl.'!B37,IF($F$9=Daten!$J$2,'5. Kl.'!B37,""))</f>
        <v xml:space="preserve"> </v>
      </c>
      <c r="E60" s="129"/>
      <c r="F60" s="130"/>
      <c r="G60" s="267" t="str">
        <f ca="1">IF($F$9=Daten!$J$1,'6. Kl.'!E37,IF($F$9=Daten!$J$2,'5. Kl.'!E37,""))</f>
        <v/>
      </c>
      <c r="H60" s="129"/>
      <c r="I60" s="129"/>
      <c r="J60" s="130"/>
      <c r="K60" s="211"/>
      <c r="L60" s="211"/>
      <c r="M60" s="211"/>
      <c r="N60" s="212" t="str">
        <f t="shared" si="2"/>
        <v/>
      </c>
      <c r="O60" s="170"/>
      <c r="P60" s="168" t="str">
        <f ca="1">IF($F$9=Daten!$J$1,'6. Kl.'!H37,IF($F$9=Daten!$J$2,'5. Kl.'!H37,""))</f>
        <v/>
      </c>
      <c r="S60" s="22"/>
      <c r="T60" s="4" t="e">
        <f t="shared" si="3"/>
        <v>#REF!</v>
      </c>
      <c r="U60" s="22"/>
      <c r="V60" s="22"/>
      <c r="W60" s="22"/>
      <c r="X60" s="22"/>
      <c r="Y60" s="22"/>
    </row>
    <row r="61" spans="1:34" ht="15.95" customHeight="1">
      <c r="A61" s="22"/>
      <c r="C61" s="118">
        <v>16</v>
      </c>
      <c r="D61" s="128" t="str">
        <f ca="1">IF($F$9=Daten!$J$1,'6. Kl.'!B38,IF($F$9=Daten!$J$2,'5. Kl.'!B38,""))</f>
        <v xml:space="preserve"> </v>
      </c>
      <c r="E61" s="129"/>
      <c r="F61" s="130"/>
      <c r="G61" s="267" t="str">
        <f ca="1">IF($F$9=Daten!$J$1,'6. Kl.'!E38,IF($F$9=Daten!$J$2,'5. Kl.'!E38,""))</f>
        <v/>
      </c>
      <c r="H61" s="129"/>
      <c r="I61" s="129"/>
      <c r="J61" s="130"/>
      <c r="K61" s="211"/>
      <c r="L61" s="211"/>
      <c r="M61" s="211"/>
      <c r="N61" s="212" t="str">
        <f t="shared" si="2"/>
        <v/>
      </c>
      <c r="O61" s="170"/>
      <c r="P61" s="168" t="str">
        <f ca="1">IF($F$9=Daten!$J$1,'6. Kl.'!H38,IF($F$9=Daten!$J$2,'5. Kl.'!H38,""))</f>
        <v/>
      </c>
      <c r="S61" s="22"/>
      <c r="T61" s="4" t="e">
        <f t="shared" si="3"/>
        <v>#REF!</v>
      </c>
      <c r="U61" s="22"/>
      <c r="V61" s="22"/>
      <c r="W61" s="22"/>
      <c r="X61" s="22"/>
      <c r="Y61" s="22"/>
    </row>
    <row r="62" spans="1:34" ht="15.95" customHeight="1">
      <c r="A62" s="22"/>
      <c r="C62" s="118">
        <v>17</v>
      </c>
      <c r="D62" s="128" t="str">
        <f ca="1">IF($F$9=Daten!$J$1,'6. Kl.'!B39,IF($F$9=Daten!$J$2,'5. Kl.'!B39,""))</f>
        <v xml:space="preserve"> </v>
      </c>
      <c r="E62" s="129"/>
      <c r="F62" s="130"/>
      <c r="G62" s="267" t="str">
        <f ca="1">IF($F$9=Daten!$J$1,'6. Kl.'!E39,IF($F$9=Daten!$J$2,'5. Kl.'!E39,""))</f>
        <v/>
      </c>
      <c r="H62" s="129"/>
      <c r="I62" s="129"/>
      <c r="J62" s="130"/>
      <c r="K62" s="211"/>
      <c r="L62" s="211"/>
      <c r="M62" s="211"/>
      <c r="N62" s="212" t="str">
        <f t="shared" si="2"/>
        <v/>
      </c>
      <c r="O62" s="170"/>
      <c r="P62" s="168" t="str">
        <f ca="1">IF($F$9=Daten!$J$1,'6. Kl.'!H39,IF($F$9=Daten!$J$2,'5. Kl.'!H39,""))</f>
        <v/>
      </c>
      <c r="S62" s="22"/>
      <c r="T62" s="4" t="e">
        <f t="shared" si="3"/>
        <v>#REF!</v>
      </c>
      <c r="U62" s="22"/>
      <c r="V62" s="22"/>
      <c r="W62" s="22"/>
      <c r="X62" s="22"/>
      <c r="Y62" s="22"/>
    </row>
    <row r="63" spans="1:34" ht="15.95" customHeight="1">
      <c r="A63" s="22"/>
      <c r="C63" s="118">
        <v>18</v>
      </c>
      <c r="D63" s="128" t="str">
        <f ca="1">IF($F$9=Daten!$J$1,'6. Kl.'!B40,IF($F$9=Daten!$J$2,'5. Kl.'!B40,""))</f>
        <v xml:space="preserve"> </v>
      </c>
      <c r="E63" s="129"/>
      <c r="F63" s="130"/>
      <c r="G63" s="267" t="str">
        <f ca="1">IF($F$9=Daten!$J$1,'6. Kl.'!E40,IF($F$9=Daten!$J$2,'5. Kl.'!E40,""))</f>
        <v/>
      </c>
      <c r="H63" s="129"/>
      <c r="I63" s="129"/>
      <c r="J63" s="130"/>
      <c r="K63" s="211"/>
      <c r="L63" s="211"/>
      <c r="M63" s="211"/>
      <c r="N63" s="212" t="str">
        <f t="shared" si="2"/>
        <v/>
      </c>
      <c r="O63" s="170"/>
      <c r="P63" s="168" t="str">
        <f ca="1">IF($F$9=Daten!$J$1,'6. Kl.'!H40,IF($F$9=Daten!$J$2,'5. Kl.'!H40,""))</f>
        <v/>
      </c>
      <c r="S63" s="22"/>
      <c r="T63" s="4" t="e">
        <f t="shared" si="3"/>
        <v>#REF!</v>
      </c>
      <c r="U63" s="22"/>
      <c r="V63" s="22"/>
      <c r="W63" s="22"/>
      <c r="X63" s="22"/>
      <c r="Y63" s="22"/>
    </row>
    <row r="64" spans="1:34" ht="15.95" customHeight="1">
      <c r="A64" s="22"/>
      <c r="C64" s="118">
        <v>19</v>
      </c>
      <c r="D64" s="128" t="str">
        <f ca="1">IF($F$9=Daten!$J$1,'6. Kl.'!B41,IF($F$9=Daten!$J$2,'5. Kl.'!B41,""))</f>
        <v xml:space="preserve"> </v>
      </c>
      <c r="E64" s="129"/>
      <c r="F64" s="130"/>
      <c r="G64" s="267" t="str">
        <f ca="1">IF($F$9=Daten!$J$1,'6. Kl.'!E41,IF($F$9=Daten!$J$2,'5. Kl.'!E41,""))</f>
        <v/>
      </c>
      <c r="H64" s="129"/>
      <c r="I64" s="129"/>
      <c r="J64" s="130"/>
      <c r="K64" s="211"/>
      <c r="L64" s="211"/>
      <c r="M64" s="211"/>
      <c r="N64" s="212" t="str">
        <f t="shared" si="2"/>
        <v/>
      </c>
      <c r="O64" s="170"/>
      <c r="P64" s="168" t="str">
        <f ca="1">IF($F$9=Daten!$J$1,'6. Kl.'!H41,IF($F$9=Daten!$J$2,'5. Kl.'!H41,""))</f>
        <v/>
      </c>
      <c r="S64" s="22"/>
      <c r="T64" s="4" t="e">
        <f t="shared" si="3"/>
        <v>#REF!</v>
      </c>
      <c r="U64" s="22"/>
      <c r="V64" s="22"/>
      <c r="W64" s="22"/>
      <c r="X64" s="22"/>
      <c r="Y64" s="22"/>
    </row>
    <row r="65" spans="1:36" ht="15.95" customHeight="1">
      <c r="A65" s="22"/>
      <c r="C65" s="118">
        <v>20</v>
      </c>
      <c r="D65" s="128" t="str">
        <f ca="1">IF($F$9=Daten!$J$1,'6. Kl.'!B42,IF($F$9=Daten!$J$2,'5. Kl.'!B42,""))</f>
        <v xml:space="preserve"> </v>
      </c>
      <c r="E65" s="129"/>
      <c r="F65" s="130"/>
      <c r="G65" s="267" t="str">
        <f ca="1">IF($F$9=Daten!$J$1,'6. Kl.'!E42,IF($F$9=Daten!$J$2,'5. Kl.'!E42,""))</f>
        <v/>
      </c>
      <c r="H65" s="129"/>
      <c r="I65" s="129"/>
      <c r="J65" s="130"/>
      <c r="K65" s="211"/>
      <c r="L65" s="211"/>
      <c r="M65" s="211"/>
      <c r="N65" s="212" t="str">
        <f t="shared" si="2"/>
        <v/>
      </c>
      <c r="O65" s="170"/>
      <c r="P65" s="168" t="str">
        <f ca="1">IF($F$9=Daten!$J$1,'6. Kl.'!H42,IF($F$9=Daten!$J$2,'5. Kl.'!H42,""))</f>
        <v/>
      </c>
      <c r="S65" s="22"/>
      <c r="T65" s="4" t="e">
        <f>IF(pAnzahlAnbieter&gt;=C65,1,0)</f>
        <v>#REF!</v>
      </c>
      <c r="U65" s="22"/>
      <c r="V65" s="22"/>
      <c r="W65" s="22"/>
      <c r="X65" s="22"/>
      <c r="Y65" s="22"/>
    </row>
    <row r="66" spans="1:36" ht="21.75" customHeight="1">
      <c r="A66" s="22"/>
      <c r="C66" s="27"/>
      <c r="E66" s="27"/>
      <c r="F66" s="27"/>
      <c r="G66" s="268"/>
      <c r="H66" s="27"/>
      <c r="I66" s="27"/>
      <c r="J66" s="27"/>
      <c r="K66" s="27"/>
      <c r="L66" s="27"/>
      <c r="M66" s="27"/>
      <c r="N66" s="27"/>
      <c r="O66" s="27"/>
      <c r="Q66" s="117" t="str">
        <f>IF(COUNTA(Q46:Q65)&gt;0, Killer &amp; " / " &amp; Killer3 &amp; " = Limite / Mehrheit der Preisrichter nicht erfüllt", "")</f>
        <v/>
      </c>
      <c r="S66" s="22"/>
      <c r="T66" s="3">
        <v>1</v>
      </c>
      <c r="U66" s="32"/>
      <c r="V66" s="22"/>
      <c r="W66" s="22"/>
      <c r="X66" s="22"/>
      <c r="Y66" s="22"/>
    </row>
    <row r="67" spans="1:36" ht="18" customHeight="1">
      <c r="A67" s="22"/>
      <c r="C67" s="26" t="str">
        <f>IF('6. Kl.'!B$2='6. Kl.'!L$1,'Rapport 6. Kl'!AF67,'Rapport 6. Kl'!AG67)</f>
        <v>5.   Bemerkung</v>
      </c>
      <c r="S67" s="22"/>
      <c r="T67" s="3">
        <v>1</v>
      </c>
      <c r="U67" s="32"/>
      <c r="V67" s="22"/>
      <c r="W67" s="22"/>
      <c r="X67" s="22"/>
      <c r="Y67" s="22"/>
      <c r="AF67" s="23" t="s">
        <v>58</v>
      </c>
      <c r="AG67" s="34" t="s">
        <v>234</v>
      </c>
    </row>
    <row r="68" spans="1:36" ht="7.5" customHeight="1">
      <c r="A68" s="22"/>
      <c r="S68" s="22"/>
      <c r="T68" s="3">
        <v>1</v>
      </c>
      <c r="U68" s="32"/>
      <c r="V68" s="22"/>
      <c r="W68" s="22"/>
      <c r="X68" s="22"/>
      <c r="Y68" s="22"/>
    </row>
    <row r="69" spans="1:36">
      <c r="A69" s="30" t="s">
        <v>6</v>
      </c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S69" s="22"/>
      <c r="T69" s="3">
        <v>1</v>
      </c>
      <c r="U69" s="32" t="s">
        <v>8</v>
      </c>
      <c r="V69" s="22"/>
      <c r="W69" s="22"/>
      <c r="X69" s="22"/>
      <c r="Y69" s="22"/>
    </row>
    <row r="70" spans="1:36">
      <c r="A70" s="22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S70" s="22"/>
      <c r="T70" s="3">
        <v>1</v>
      </c>
      <c r="U70" s="32" t="s">
        <v>9</v>
      </c>
      <c r="V70" s="22"/>
      <c r="W70" s="22"/>
      <c r="X70" s="22"/>
      <c r="Y70" s="22"/>
    </row>
    <row r="71" spans="1:36" ht="30" customHeight="1">
      <c r="A71" s="22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S71" s="22"/>
      <c r="T71" s="3">
        <v>1</v>
      </c>
      <c r="U71" s="32"/>
      <c r="V71" s="22"/>
      <c r="W71" s="22"/>
      <c r="X71" s="22"/>
      <c r="Y71" s="22"/>
      <c r="AD71" s="31">
        <v>30</v>
      </c>
    </row>
    <row r="72" spans="1:36" ht="60" customHeight="1">
      <c r="A72" s="22"/>
      <c r="C72" s="394" t="str">
        <f>IF('6. Kl.'!B$2='6. Kl.'!L$1,'Rapport 6. Kl'!AF72,'Rapport 6. Kl'!AG72)</f>
        <v>Der Bericht ist in elektronischer Form einzusenden an Sekretariat (teste@swissiceskating.ch).</v>
      </c>
      <c r="D72" s="400"/>
      <c r="E72" s="400"/>
      <c r="F72" s="400"/>
      <c r="G72" s="400"/>
      <c r="H72" s="400"/>
      <c r="I72" s="400"/>
      <c r="J72" s="400"/>
      <c r="K72" s="400"/>
      <c r="L72" s="400"/>
      <c r="M72" s="400"/>
      <c r="N72" s="400"/>
      <c r="O72" s="400"/>
      <c r="P72" s="400"/>
      <c r="Q72" s="400"/>
      <c r="S72" s="22"/>
      <c r="T72" s="3">
        <v>1</v>
      </c>
      <c r="U72" s="32"/>
      <c r="V72" s="22"/>
      <c r="W72" s="22"/>
      <c r="X72" s="22"/>
      <c r="Y72" s="22"/>
      <c r="AF72" s="34" t="s">
        <v>185</v>
      </c>
      <c r="AG72" s="34" t="s">
        <v>235</v>
      </c>
    </row>
    <row r="73" spans="1:36" ht="19.5" customHeight="1">
      <c r="A73" s="22"/>
      <c r="C73" s="26" t="str">
        <f>IF('6. Kl.'!B$2='6. Kl.'!L$1,'Rapport 6. Kl'!AF73,'Rapport 6. Kl'!AG73)</f>
        <v>6.  Einschätzung des Preisrichterkandidaten</v>
      </c>
      <c r="S73" s="22"/>
      <c r="T73" s="3">
        <v>1</v>
      </c>
      <c r="U73" s="32"/>
      <c r="V73" s="22"/>
      <c r="W73" s="22"/>
      <c r="X73" s="22"/>
      <c r="Y73" s="22"/>
      <c r="AF73" s="23" t="s">
        <v>104</v>
      </c>
      <c r="AG73" s="34" t="s">
        <v>239</v>
      </c>
    </row>
    <row r="74" spans="1:36">
      <c r="A74" s="22"/>
      <c r="C74" s="29"/>
      <c r="S74" s="22"/>
      <c r="T74" s="3">
        <v>1</v>
      </c>
      <c r="U74" s="32"/>
      <c r="V74" s="22"/>
      <c r="W74" s="22"/>
      <c r="X74" s="22"/>
      <c r="Y74" s="22"/>
    </row>
    <row r="75" spans="1:36">
      <c r="A75" s="22"/>
      <c r="C75" s="401"/>
      <c r="D75" s="401"/>
      <c r="E75" s="401"/>
      <c r="G75" s="371"/>
      <c r="H75" s="371"/>
      <c r="I75" s="371"/>
      <c r="J75" s="371"/>
      <c r="L75" s="371"/>
      <c r="M75" s="371"/>
      <c r="N75" s="371"/>
      <c r="P75" s="371"/>
      <c r="Q75" s="371"/>
      <c r="S75" s="22"/>
      <c r="T75" s="3"/>
      <c r="U75" s="32"/>
      <c r="V75" s="22"/>
      <c r="W75" s="22"/>
      <c r="X75" s="22"/>
      <c r="Y75" s="22"/>
    </row>
    <row r="76" spans="1:36" s="120" customFormat="1" ht="15" customHeight="1">
      <c r="A76" s="119"/>
      <c r="C76" s="120" t="str">
        <f>IF('6. Kl.'!B$2='6. Kl.'!L$1,'Rapport 6. Kl'!AF18,'Rapport 6. Kl'!AG18)</f>
        <v>Name</v>
      </c>
      <c r="G76" s="120" t="str">
        <f>IF('6. Kl.'!B$2='6. Kl.'!L$1,'Rapport 6. Kl'!AF76,'Rapport 6. Kl'!AG76)</f>
        <v xml:space="preserve">Vorname </v>
      </c>
      <c r="L76" s="120" t="str">
        <f>IF('6. Kl.'!B$2='6. Kl.'!L$1,'Rapport 6. Kl'!AF19,'Rapport 6. Kl'!AG19)</f>
        <v>Klub</v>
      </c>
      <c r="P76" s="120" t="str">
        <f>IF('6. Kl.'!B$2='6. Kl.'!L$1,'Rapport 6. Kl'!AF20,'Rapport 6. Kl'!AG20)</f>
        <v>Klasse</v>
      </c>
      <c r="S76" s="22"/>
      <c r="T76" s="3"/>
      <c r="U76" s="32"/>
      <c r="V76" s="22"/>
      <c r="W76" s="22"/>
      <c r="X76" s="22"/>
      <c r="Y76" s="22"/>
      <c r="Z76" s="23"/>
      <c r="AA76" s="23"/>
      <c r="AB76" s="23"/>
      <c r="AC76" s="23"/>
      <c r="AD76" s="28"/>
      <c r="AE76" s="28"/>
      <c r="AF76" s="34" t="s">
        <v>105</v>
      </c>
      <c r="AG76" s="34" t="s">
        <v>242</v>
      </c>
      <c r="AH76" s="23"/>
      <c r="AI76" s="23"/>
      <c r="AJ76" s="23"/>
    </row>
    <row r="77" spans="1:36">
      <c r="A77" s="22"/>
      <c r="C77" s="29"/>
      <c r="S77" s="22"/>
      <c r="T77" s="3"/>
      <c r="U77" s="32"/>
      <c r="V77" s="22"/>
      <c r="W77" s="22"/>
      <c r="X77" s="22"/>
      <c r="Y77" s="22"/>
    </row>
    <row r="78" spans="1:36">
      <c r="A78" s="22"/>
      <c r="C78" s="23" t="str">
        <f>IF('6. Kl.'!B$2='6. Kl.'!L$1,'Rapport 6. Kl'!AF78,'Rapport 6. Kl'!AG78)</f>
        <v>Qualität der Wertung:</v>
      </c>
      <c r="G78" s="376"/>
      <c r="H78" s="377"/>
      <c r="I78" s="377"/>
      <c r="J78" s="377"/>
      <c r="K78" s="377"/>
      <c r="L78" s="377"/>
      <c r="M78" s="377"/>
      <c r="N78" s="377"/>
      <c r="O78" s="377"/>
      <c r="P78" s="377"/>
      <c r="Q78" s="378"/>
      <c r="S78" s="22"/>
      <c r="T78" s="3"/>
      <c r="U78" s="32"/>
      <c r="V78" s="22"/>
      <c r="W78" s="22"/>
      <c r="X78" s="22"/>
      <c r="Y78" s="22"/>
      <c r="AF78" s="29" t="s">
        <v>106</v>
      </c>
      <c r="AG78" s="34" t="s">
        <v>236</v>
      </c>
    </row>
    <row r="79" spans="1:36">
      <c r="A79" s="22"/>
      <c r="G79" s="379"/>
      <c r="H79" s="371"/>
      <c r="I79" s="371"/>
      <c r="J79" s="371"/>
      <c r="K79" s="371"/>
      <c r="L79" s="371"/>
      <c r="M79" s="371"/>
      <c r="N79" s="371"/>
      <c r="O79" s="371"/>
      <c r="P79" s="371"/>
      <c r="Q79" s="380"/>
      <c r="S79" s="22"/>
      <c r="T79" s="3"/>
      <c r="U79" s="32"/>
      <c r="V79" s="22"/>
      <c r="W79" s="22"/>
      <c r="X79" s="22"/>
      <c r="Y79" s="22"/>
      <c r="AF79" s="23"/>
    </row>
    <row r="80" spans="1:36">
      <c r="A80" s="22"/>
      <c r="C80" s="23" t="str">
        <f>IF('6. Kl.'!B$2='6. Kl.'!L$1,'Rapport 6. Kl'!AF80,'Rapport 6. Kl'!AG80)</f>
        <v>Kenntnisse der Reglemente:</v>
      </c>
      <c r="G80" s="376"/>
      <c r="H80" s="377"/>
      <c r="I80" s="377"/>
      <c r="J80" s="377"/>
      <c r="K80" s="377"/>
      <c r="L80" s="377"/>
      <c r="M80" s="377"/>
      <c r="N80" s="377"/>
      <c r="O80" s="377"/>
      <c r="P80" s="377"/>
      <c r="Q80" s="378"/>
      <c r="S80" s="22"/>
      <c r="T80" s="3"/>
      <c r="U80" s="32"/>
      <c r="V80" s="22"/>
      <c r="W80" s="22"/>
      <c r="X80" s="22"/>
      <c r="Y80" s="22"/>
      <c r="AF80" s="29" t="s">
        <v>107</v>
      </c>
      <c r="AG80" s="34" t="s">
        <v>237</v>
      </c>
    </row>
    <row r="81" spans="1:33">
      <c r="A81" s="22"/>
      <c r="C81" s="29"/>
      <c r="G81" s="379"/>
      <c r="H81" s="371"/>
      <c r="I81" s="371"/>
      <c r="J81" s="371"/>
      <c r="K81" s="371"/>
      <c r="L81" s="371"/>
      <c r="M81" s="371"/>
      <c r="N81" s="371"/>
      <c r="O81" s="371"/>
      <c r="P81" s="371"/>
      <c r="Q81" s="380"/>
      <c r="S81" s="22"/>
      <c r="T81" s="3"/>
      <c r="U81" s="32"/>
      <c r="V81" s="22"/>
      <c r="W81" s="22"/>
      <c r="X81" s="22"/>
      <c r="Y81" s="22"/>
      <c r="AF81" s="29"/>
    </row>
    <row r="82" spans="1:33">
      <c r="A82" s="22"/>
      <c r="C82" s="23" t="str">
        <f>IF('6. Kl.'!B$2='6. Kl.'!L$1,'Rapport 6. Kl'!AF82,'Rapport 6. Kl'!AG82)</f>
        <v>Umgang mit den Preisrichtern:</v>
      </c>
      <c r="G82" s="376"/>
      <c r="H82" s="377"/>
      <c r="I82" s="377"/>
      <c r="J82" s="377"/>
      <c r="K82" s="377"/>
      <c r="L82" s="377"/>
      <c r="M82" s="377"/>
      <c r="N82" s="377"/>
      <c r="O82" s="377"/>
      <c r="P82" s="377"/>
      <c r="Q82" s="378"/>
      <c r="S82" s="22"/>
      <c r="T82" s="3"/>
      <c r="U82" s="32"/>
      <c r="V82" s="22"/>
      <c r="W82" s="22"/>
      <c r="X82" s="22"/>
      <c r="Y82" s="22"/>
      <c r="AF82" s="29" t="s">
        <v>108</v>
      </c>
      <c r="AG82" s="34" t="s">
        <v>238</v>
      </c>
    </row>
    <row r="83" spans="1:33">
      <c r="A83" s="22"/>
      <c r="C83" s="29"/>
      <c r="G83" s="381"/>
      <c r="H83" s="382"/>
      <c r="I83" s="382"/>
      <c r="J83" s="382"/>
      <c r="K83" s="382"/>
      <c r="L83" s="382"/>
      <c r="M83" s="382"/>
      <c r="N83" s="382"/>
      <c r="O83" s="382"/>
      <c r="P83" s="382"/>
      <c r="Q83" s="383"/>
      <c r="S83" s="22"/>
      <c r="T83" s="3"/>
      <c r="U83" s="32"/>
      <c r="V83" s="22"/>
      <c r="W83" s="22"/>
      <c r="X83" s="22"/>
      <c r="Y83" s="22"/>
    </row>
    <row r="84" spans="1:33">
      <c r="A84" s="22"/>
      <c r="C84" s="29"/>
      <c r="G84" s="379"/>
      <c r="H84" s="371"/>
      <c r="I84" s="371"/>
      <c r="J84" s="371"/>
      <c r="K84" s="371"/>
      <c r="L84" s="371"/>
      <c r="M84" s="371"/>
      <c r="N84" s="371"/>
      <c r="O84" s="371"/>
      <c r="P84" s="371"/>
      <c r="Q84" s="380"/>
      <c r="S84" s="22"/>
      <c r="T84" s="3"/>
      <c r="U84" s="32"/>
      <c r="V84" s="22"/>
      <c r="W84" s="22"/>
      <c r="X84" s="22"/>
      <c r="Y84" s="22"/>
    </row>
    <row r="85" spans="1:33" ht="3.95" customHeight="1">
      <c r="A85" s="22"/>
      <c r="C85" s="29"/>
      <c r="S85" s="22"/>
      <c r="T85" s="3"/>
      <c r="U85" s="32"/>
      <c r="V85" s="22"/>
      <c r="W85" s="22"/>
      <c r="X85" s="22"/>
      <c r="Y85" s="22"/>
    </row>
    <row r="86" spans="1:33" ht="15.75">
      <c r="A86" s="22"/>
      <c r="C86" s="26" t="str">
        <f>IF('6. Kl.'!B$2='6. Kl.'!L$1,'Rapport 6. Kl'!AF86,'Rapport 6. Kl'!AG86)</f>
        <v xml:space="preserve">7.   Unterschriften </v>
      </c>
      <c r="T86" s="23"/>
      <c r="U86" s="23"/>
      <c r="AD86" s="23"/>
      <c r="AE86" s="23"/>
      <c r="AF86" s="23" t="s">
        <v>103</v>
      </c>
      <c r="AG86" s="23" t="s">
        <v>240</v>
      </c>
    </row>
    <row r="87" spans="1:33" ht="15" customHeight="1">
      <c r="A87" s="22"/>
      <c r="C87" s="29"/>
      <c r="S87" s="22"/>
      <c r="T87" s="3">
        <v>1</v>
      </c>
      <c r="U87" s="32"/>
      <c r="V87" s="22"/>
      <c r="W87" s="22"/>
      <c r="X87" s="22"/>
      <c r="Y87" s="22"/>
    </row>
    <row r="88" spans="1:33">
      <c r="A88" s="22"/>
      <c r="C88" s="29"/>
      <c r="S88" s="22"/>
      <c r="T88" s="3">
        <v>1</v>
      </c>
      <c r="U88" s="32"/>
      <c r="V88" s="22"/>
      <c r="W88" s="22"/>
      <c r="X88" s="22"/>
      <c r="Y88" s="22"/>
    </row>
    <row r="89" spans="1:33">
      <c r="A89" s="22"/>
      <c r="C89" s="29"/>
      <c r="S89" s="22"/>
      <c r="T89" s="3">
        <v>1</v>
      </c>
      <c r="U89" s="32"/>
      <c r="V89" s="22"/>
      <c r="W89" s="22"/>
      <c r="X89" s="22"/>
      <c r="Y89" s="22"/>
    </row>
    <row r="90" spans="1:33" ht="15.75">
      <c r="A90" s="30" t="s">
        <v>6</v>
      </c>
      <c r="C90" s="375">
        <f>'6. Kl.'!$B$13</f>
        <v>0</v>
      </c>
      <c r="D90" s="375"/>
      <c r="E90" s="375"/>
      <c r="F90" s="375"/>
      <c r="I90" s="375">
        <f>'6. Kl.'!$B$16</f>
        <v>0</v>
      </c>
      <c r="J90" s="375"/>
      <c r="K90" s="375"/>
      <c r="L90" s="375"/>
      <c r="M90" s="375"/>
      <c r="N90" s="375"/>
      <c r="O90" s="375"/>
      <c r="S90" s="22"/>
      <c r="T90" s="3">
        <v>1</v>
      </c>
      <c r="U90" s="32"/>
      <c r="V90" s="22"/>
      <c r="W90" s="22"/>
      <c r="X90" s="22"/>
      <c r="Y90" s="22"/>
    </row>
    <row r="91" spans="1:33">
      <c r="A91" s="22"/>
      <c r="C91" s="33" t="str">
        <f>"(" &amp; '6. Kl.'!$J$13 &amp; ")"</f>
        <v>(SchiedsrichterIn)</v>
      </c>
      <c r="I91" s="33" t="str">
        <f>"(" &amp; '6. Kl.'!$J$16 &amp; ")"</f>
        <v>(Verantwortliche/r der Tests)</v>
      </c>
      <c r="S91" s="22"/>
      <c r="T91" s="3">
        <v>1</v>
      </c>
      <c r="U91" s="32"/>
      <c r="V91" s="22"/>
      <c r="W91" s="22"/>
      <c r="X91" s="22"/>
      <c r="Y91" s="22"/>
    </row>
    <row r="92" spans="1:33">
      <c r="A92" s="22"/>
      <c r="S92" s="22"/>
      <c r="T92" s="3">
        <v>1</v>
      </c>
      <c r="U92" s="32"/>
      <c r="V92" s="22"/>
      <c r="W92" s="22"/>
      <c r="X92" s="22"/>
      <c r="Y92" s="22"/>
    </row>
    <row r="93" spans="1:33" ht="15.75">
      <c r="A93" s="22"/>
      <c r="C93" s="23" t="str">
        <f>IF('6. Kl.'!B$2='6. Kl.'!L$1,'Rapport 6. Kl'!AF93,'Rapport 6. Kl'!AG93)</f>
        <v>Ort, Datum</v>
      </c>
      <c r="D93" s="33"/>
      <c r="E93" s="398" t="str">
        <f>IF('6. Kl.'!B4="","",'6. Kl.'!B4 &amp; ", ")</f>
        <v/>
      </c>
      <c r="F93" s="398"/>
      <c r="G93" s="398"/>
      <c r="H93" s="399" t="str">
        <f>IF('6. Kl.'!B5="","",'6. Kl.'!B5)</f>
        <v/>
      </c>
      <c r="I93" s="375"/>
      <c r="J93" s="375"/>
      <c r="K93" s="375"/>
      <c r="L93" s="375"/>
      <c r="S93" s="22"/>
      <c r="T93" s="3">
        <v>1</v>
      </c>
      <c r="U93" s="32"/>
      <c r="V93" s="22"/>
      <c r="W93" s="22"/>
      <c r="X93" s="22"/>
      <c r="Y93" s="22"/>
      <c r="AF93" s="23" t="s">
        <v>10</v>
      </c>
      <c r="AG93" s="23" t="s">
        <v>241</v>
      </c>
    </row>
    <row r="94" spans="1:33" ht="0.95" customHeight="1">
      <c r="A94" s="22"/>
      <c r="S94" s="22"/>
      <c r="T94" s="3">
        <v>1</v>
      </c>
      <c r="U94" s="32"/>
      <c r="V94" s="22"/>
      <c r="W94" s="22"/>
      <c r="X94" s="22"/>
      <c r="Y94" s="22"/>
    </row>
    <row r="95" spans="1:3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3"/>
      <c r="U95" s="32"/>
      <c r="V95" s="22"/>
      <c r="W95" s="22"/>
      <c r="X95" s="22"/>
      <c r="Y95" s="22"/>
    </row>
    <row r="96" spans="1:3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3"/>
      <c r="U96" s="32"/>
      <c r="V96" s="22"/>
      <c r="W96" s="22"/>
      <c r="X96" s="22"/>
      <c r="Y96" s="22"/>
    </row>
    <row r="97" spans="1: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3"/>
      <c r="U97" s="32"/>
      <c r="V97" s="22"/>
      <c r="W97" s="22"/>
      <c r="X97" s="22"/>
      <c r="Y97" s="22"/>
    </row>
    <row r="98" spans="1: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3"/>
      <c r="U98" s="32"/>
      <c r="V98" s="22"/>
      <c r="W98" s="22"/>
      <c r="X98" s="22"/>
      <c r="Y98" s="22"/>
    </row>
    <row r="99" spans="1: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3"/>
      <c r="U99" s="32"/>
      <c r="V99" s="22"/>
      <c r="W99" s="22"/>
      <c r="X99" s="22"/>
      <c r="Y99" s="22"/>
    </row>
    <row r="100" spans="1: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3"/>
      <c r="U100" s="32"/>
      <c r="V100" s="22"/>
      <c r="W100" s="22"/>
      <c r="X100" s="22"/>
      <c r="Y100" s="22"/>
    </row>
  </sheetData>
  <sheetProtection algorithmName="SHA-512" hashValue="XvDxulJhGKoF+8G44zPFKt1412jTNjzcMubSgBdr4kbFHLMiuA+zAQDN3FiyzKYdx3SeMd+ysP+ZbBfaibtHzA==" saltValue="tWmywbRH0jca0wiL3KsmyA==" spinCount="100000" sheet="1" selectLockedCells="1"/>
  <protectedRanges>
    <protectedRange sqref="G82 G80 G78 C75 G75 L75 P75" name="Bereich3"/>
    <protectedRange sqref="K46:M65" name="Bereich1"/>
    <protectedRange sqref="O46:O65" name="Bereich2"/>
  </protectedRanges>
  <autoFilter ref="T1:T94" xr:uid="{00000000-0009-0000-0000-000003000000}">
    <filterColumn colId="0">
      <filters>
        <filter val="1"/>
      </filters>
    </filterColumn>
  </autoFilter>
  <mergeCells count="62">
    <mergeCell ref="E5:H5"/>
    <mergeCell ref="F9:Q9"/>
    <mergeCell ref="C8:Q8"/>
    <mergeCell ref="C42:J42"/>
    <mergeCell ref="D29:O29"/>
    <mergeCell ref="P29:Q29"/>
    <mergeCell ref="P28:Q28"/>
    <mergeCell ref="D28:O28"/>
    <mergeCell ref="P36:Q36"/>
    <mergeCell ref="L19:O19"/>
    <mergeCell ref="L20:O20"/>
    <mergeCell ref="F22:K22"/>
    <mergeCell ref="F10:H10"/>
    <mergeCell ref="F11:H11"/>
    <mergeCell ref="F12:H12"/>
    <mergeCell ref="F13:H13"/>
    <mergeCell ref="I13:K13"/>
    <mergeCell ref="L13:N13"/>
    <mergeCell ref="O13:Q13"/>
    <mergeCell ref="C69:Q71"/>
    <mergeCell ref="E93:G93"/>
    <mergeCell ref="H93:L93"/>
    <mergeCell ref="C72:Q72"/>
    <mergeCell ref="C75:E75"/>
    <mergeCell ref="G75:J75"/>
    <mergeCell ref="L75:N75"/>
    <mergeCell ref="P35:Q35"/>
    <mergeCell ref="D32:O32"/>
    <mergeCell ref="K42:Q42"/>
    <mergeCell ref="F23:K23"/>
    <mergeCell ref="D35:O35"/>
    <mergeCell ref="D33:O33"/>
    <mergeCell ref="U1:W1"/>
    <mergeCell ref="D34:O34"/>
    <mergeCell ref="P34:Q34"/>
    <mergeCell ref="P32:Q32"/>
    <mergeCell ref="P33:Q33"/>
    <mergeCell ref="J1:Q1"/>
    <mergeCell ref="P23:Q23"/>
    <mergeCell ref="C15:Q15"/>
    <mergeCell ref="P19:Q19"/>
    <mergeCell ref="P20:Q20"/>
    <mergeCell ref="F19:K19"/>
    <mergeCell ref="F20:K20"/>
    <mergeCell ref="F14:Q14"/>
    <mergeCell ref="L22:O22"/>
    <mergeCell ref="P22:Q22"/>
    <mergeCell ref="P21:Q21"/>
    <mergeCell ref="P75:Q75"/>
    <mergeCell ref="F21:K21"/>
    <mergeCell ref="L21:O21"/>
    <mergeCell ref="C90:F90"/>
    <mergeCell ref="I90:O90"/>
    <mergeCell ref="G78:Q79"/>
    <mergeCell ref="G80:Q81"/>
    <mergeCell ref="G82:Q84"/>
    <mergeCell ref="L23:O23"/>
    <mergeCell ref="P30:Q30"/>
    <mergeCell ref="D31:O31"/>
    <mergeCell ref="D30:O30"/>
    <mergeCell ref="P31:Q31"/>
    <mergeCell ref="C26:Q26"/>
  </mergeCells>
  <phoneticPr fontId="0" type="noConversion"/>
  <conditionalFormatting sqref="O46:O65">
    <cfRule type="expression" dxfId="58" priority="3" stopIfTrue="1">
      <formula>(O46=$AH$53)</formula>
    </cfRule>
    <cfRule type="expression" dxfId="57" priority="4" stopIfTrue="1">
      <formula>(O46=$AH$52)</formula>
    </cfRule>
    <cfRule type="expression" priority="5" stopIfTrue="1">
      <formula>(O46="")</formula>
    </cfRule>
  </conditionalFormatting>
  <conditionalFormatting sqref="U70">
    <cfRule type="expression" dxfId="56" priority="2" stopIfTrue="1">
      <formula>(Höhe_TF1&lt;=15)</formula>
    </cfRule>
  </conditionalFormatting>
  <conditionalFormatting sqref="U87">
    <cfRule type="expression" dxfId="55" priority="1" stopIfTrue="1">
      <formula>(Höhe_TF4&lt;=15)</formula>
    </cfRule>
  </conditionalFormatting>
  <dataValidations count="1">
    <dataValidation type="list" allowBlank="1" showInputMessage="1" showErrorMessage="1" sqref="O46:O65" xr:uid="{00000000-0002-0000-0300-000000000000}">
      <formula1>$AH$52:$AH$53</formula1>
    </dataValidation>
  </dataValidations>
  <printOptions horizontalCentered="1"/>
  <pageMargins left="0.70866141732283472" right="0.51181102362204722" top="0.78740157480314965" bottom="0.59055118110236227" header="0.31496062992125984" footer="0.31496062992125984"/>
  <pageSetup paperSize="9" scale="71" fitToHeight="0" orientation="portrait" horizontalDpi="300" r:id="rId1"/>
  <headerFooter alignWithMargins="0">
    <oddFooter>&amp;L&amp;9Druckdatum: &amp;D&amp;C&amp;9&amp;F / &amp;A&amp;R&amp;9Seite &amp;P von &amp;N</oddFooter>
  </headerFooter>
  <rowBreaks count="1" manualBreakCount="1">
    <brk id="42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021" r:id="rId4" name="Spinner 701">
              <controlPr defaultSize="0" autoPict="0" macro="[0]!Höhe_Textfeld_2">
                <anchor moveWithCells="1" sizeWithCells="1">
                  <from>
                    <xdr:col>20</xdr:col>
                    <xdr:colOff>47625</xdr:colOff>
                    <xdr:row>66</xdr:row>
                    <xdr:rowOff>0</xdr:rowOff>
                  </from>
                  <to>
                    <xdr:col>20</xdr:col>
                    <xdr:colOff>266700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2" r:id="rId5" name="Spinner 702">
              <controlPr defaultSize="0" autoPict="0" macro="[0]!Höhe_Textfeld_3">
                <anchor moveWithCells="1" sizeWithCells="1">
                  <from>
                    <xdr:col>20</xdr:col>
                    <xdr:colOff>47625</xdr:colOff>
                    <xdr:row>68</xdr:row>
                    <xdr:rowOff>0</xdr:rowOff>
                  </from>
                  <to>
                    <xdr:col>20</xdr:col>
                    <xdr:colOff>266700</xdr:colOff>
                    <xdr:row>69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009">
    <tabColor rgb="FFFFFF99"/>
    <outlinePr summaryBelow="0" summaryRight="0"/>
  </sheetPr>
  <dimension ref="A1:BY159"/>
  <sheetViews>
    <sheetView showOutlineSymbols="0" view="pageBreakPreview" zoomScale="60" zoomScaleNormal="80" workbookViewId="0">
      <pane xSplit="4" ySplit="11" topLeftCell="E12" activePane="bottomRight" state="frozen"/>
      <selection activeCell="H38" sqref="H38"/>
      <selection pane="topRight" activeCell="H38" sqref="H38"/>
      <selection pane="bottomLeft" activeCell="H38" sqref="H38"/>
      <selection pane="bottomRight" activeCell="F15" sqref="F15"/>
    </sheetView>
  </sheetViews>
  <sheetFormatPr baseColWidth="10" defaultColWidth="11.42578125" defaultRowHeight="15" outlineLevelRow="1" outlineLevelCol="1"/>
  <cols>
    <col min="1" max="1" width="1.5703125" style="140" customWidth="1"/>
    <col min="2" max="2" width="35.7109375" style="144" customWidth="1"/>
    <col min="3" max="4" width="8.7109375" style="144" customWidth="1"/>
    <col min="5" max="5" width="30.7109375" style="144" customWidth="1"/>
    <col min="6" max="7" width="10.7109375" style="144" customWidth="1"/>
    <col min="8" max="8" width="30.7109375" style="144" customWidth="1"/>
    <col min="9" max="10" width="10.7109375" style="144" customWidth="1"/>
    <col min="11" max="11" width="30.7109375" style="144" customWidth="1"/>
    <col min="12" max="13" width="10.7109375" style="144" customWidth="1"/>
    <col min="14" max="14" width="30.7109375" style="144" customWidth="1"/>
    <col min="15" max="16" width="10.7109375" style="144" customWidth="1"/>
    <col min="17" max="17" width="30.7109375" style="144" customWidth="1"/>
    <col min="18" max="19" width="10.7109375" style="144" customWidth="1"/>
    <col min="20" max="21" width="8.7109375" style="144" customWidth="1"/>
    <col min="22" max="22" width="30.7109375" style="144" customWidth="1"/>
    <col min="23" max="24" width="10.7109375" style="144" customWidth="1"/>
    <col min="25" max="25" width="30.7109375" style="144" customWidth="1"/>
    <col min="26" max="27" width="10.7109375" style="144" customWidth="1"/>
    <col min="28" max="28" width="30.7109375" style="144" customWidth="1"/>
    <col min="29" max="30" width="10.7109375" style="144" customWidth="1"/>
    <col min="31" max="31" width="30.7109375" style="144" customWidth="1"/>
    <col min="32" max="33" width="10.7109375" style="144" customWidth="1"/>
    <col min="34" max="34" width="30.7109375" style="144" customWidth="1"/>
    <col min="35" max="36" width="10.7109375" style="144" customWidth="1"/>
    <col min="37" max="38" width="8.7109375" style="144" customWidth="1" outlineLevel="1"/>
    <col min="39" max="39" width="30.7109375" style="144" customWidth="1" outlineLevel="1"/>
    <col min="40" max="41" width="10.7109375" style="144" customWidth="1" outlineLevel="1"/>
    <col min="42" max="42" width="30.7109375" style="144" customWidth="1" outlineLevel="1"/>
    <col min="43" max="44" width="10.7109375" style="144" customWidth="1" outlineLevel="1"/>
    <col min="45" max="45" width="30.7109375" style="144" customWidth="1" outlineLevel="1"/>
    <col min="46" max="47" width="10.7109375" style="144" customWidth="1" outlineLevel="1"/>
    <col min="48" max="48" width="30.7109375" style="144" customWidth="1" outlineLevel="1"/>
    <col min="49" max="50" width="10.7109375" style="144" customWidth="1" outlineLevel="1"/>
    <col min="51" max="51" width="30.7109375" style="144" customWidth="1" outlineLevel="1"/>
    <col min="52" max="53" width="10.7109375" style="144" customWidth="1" outlineLevel="1"/>
    <col min="54" max="55" width="8.7109375" style="144" customWidth="1" outlineLevel="1"/>
    <col min="56" max="56" width="30.7109375" style="144" customWidth="1" outlineLevel="1"/>
    <col min="57" max="58" width="10.7109375" style="144" customWidth="1" outlineLevel="1"/>
    <col min="59" max="59" width="30.7109375" style="144" customWidth="1" outlineLevel="1"/>
    <col min="60" max="61" width="10.7109375" style="144" customWidth="1" outlineLevel="1"/>
    <col min="62" max="62" width="30.7109375" style="144" customWidth="1" outlineLevel="1"/>
    <col min="63" max="64" width="10.7109375" style="144" customWidth="1" outlineLevel="1"/>
    <col min="65" max="65" width="30.7109375" style="144" customWidth="1" outlineLevel="1"/>
    <col min="66" max="67" width="10.7109375" style="144" customWidth="1" outlineLevel="1"/>
    <col min="68" max="68" width="30.7109375" style="144" customWidth="1" outlineLevel="1"/>
    <col min="69" max="70" width="10.7109375" style="144" customWidth="1" outlineLevel="1"/>
    <col min="71" max="71" width="2.28515625" style="144" customWidth="1"/>
    <col min="72" max="72" width="3.28515625" style="144" customWidth="1"/>
    <col min="73" max="73" width="3.28515625" style="144" customWidth="1" collapsed="1"/>
    <col min="74" max="74" width="13.7109375" style="64" hidden="1" customWidth="1" outlineLevel="1"/>
    <col min="75" max="75" width="2.28515625" style="64" hidden="1" customWidth="1" outlineLevel="1"/>
    <col min="76" max="76" width="2.7109375" style="64" hidden="1" customWidth="1" outlineLevel="1"/>
    <col min="77" max="77" width="3.5703125" style="144" customWidth="1"/>
    <col min="78" max="84" width="6.7109375" style="144" customWidth="1"/>
    <col min="85" max="85" width="4.5703125" style="144" customWidth="1"/>
    <col min="86" max="86" width="5" style="144" customWidth="1"/>
    <col min="87" max="88" width="10.7109375" style="144" customWidth="1"/>
    <col min="89" max="16384" width="11.42578125" style="144"/>
  </cols>
  <sheetData>
    <row r="1" spans="1:77" s="23" customFormat="1" ht="24.95" customHeight="1">
      <c r="A1" s="134"/>
      <c r="B1" s="229" t="str">
        <f ca="1">CONCATENATE("A1:",'6. Kl.'!N43,"159")</f>
        <v>A1:BR159</v>
      </c>
      <c r="C1" s="135"/>
      <c r="D1" s="135"/>
      <c r="E1" s="135"/>
      <c r="F1" s="136"/>
      <c r="G1" s="136"/>
      <c r="L1" s="137"/>
      <c r="M1" s="137"/>
      <c r="T1" s="135"/>
      <c r="U1" s="135"/>
      <c r="AK1" s="135"/>
      <c r="AL1" s="135"/>
      <c r="BB1" s="135"/>
      <c r="BC1" s="135"/>
      <c r="BV1" s="33"/>
      <c r="BW1" s="33"/>
      <c r="BX1" s="33"/>
    </row>
    <row r="2" spans="1:77" s="24" customFormat="1" ht="15.75" customHeight="1">
      <c r="A2" s="138"/>
      <c r="B2" s="122"/>
      <c r="C2" s="122"/>
      <c r="D2" s="122"/>
      <c r="E2" s="139" t="s">
        <v>3</v>
      </c>
      <c r="F2" s="139"/>
      <c r="G2" s="139"/>
      <c r="T2" s="122"/>
      <c r="U2" s="122"/>
      <c r="AK2" s="122"/>
      <c r="AL2" s="122"/>
      <c r="BB2" s="122"/>
      <c r="BC2" s="122"/>
      <c r="BV2" s="71" t="s">
        <v>55</v>
      </c>
      <c r="BW2" s="65"/>
      <c r="BX2" s="65"/>
    </row>
    <row r="3" spans="1:77" ht="15.75">
      <c r="B3" s="141" t="str">
        <f>'6. Kl.'!E$3</f>
        <v>Testname</v>
      </c>
      <c r="C3" s="142" t="str">
        <f>IF('6. Kl.'!$B$3="","",'6. Kl.'!$B$3)</f>
        <v>6. Klasse Interbronze (Inter-bronze)</v>
      </c>
      <c r="D3" s="142"/>
      <c r="E3" s="142"/>
      <c r="F3" s="141"/>
      <c r="G3" s="141"/>
      <c r="H3" s="143" t="str">
        <f>'6. Kl.'!J$13</f>
        <v>SchiedsrichterIn</v>
      </c>
      <c r="I3" s="207" t="str">
        <f>IF('6. Kl.'!$B$13="","",'6. Kl.'!$B$13)&amp;IF('6. Kl.'!$E$13="","",", "&amp;'6. Kl.'!$E$13)&amp;IF('6. Kl.'!$H$13="","",CONCATENATE(" (",'6. Kl.'!$H$12," ",'6. Kl.'!$H$13&amp;")"))</f>
        <v/>
      </c>
      <c r="J3" s="207"/>
      <c r="K3" s="207"/>
      <c r="T3" s="142" t="str">
        <f>IF('6. Kl.'!$B$3="","",'6. Kl.'!$B$3)</f>
        <v>6. Klasse Interbronze (Inter-bronze)</v>
      </c>
      <c r="U3" s="142"/>
      <c r="V3" s="166"/>
      <c r="W3" s="166"/>
      <c r="Y3" s="143" t="str">
        <f>'6. Kl.'!$J$13</f>
        <v>SchiedsrichterIn</v>
      </c>
      <c r="Z3" s="207" t="str">
        <f>I3</f>
        <v/>
      </c>
      <c r="AA3" s="207"/>
      <c r="AB3" s="207"/>
      <c r="AK3" s="142" t="str">
        <f>IF('6. Kl.'!$B$3="","",'6. Kl.'!$B$3)</f>
        <v>6. Klasse Interbronze (Inter-bronze)</v>
      </c>
      <c r="AL3" s="142"/>
      <c r="AM3" s="166"/>
      <c r="AN3" s="166"/>
      <c r="AP3" s="143" t="str">
        <f>'6. Kl.'!$J$13</f>
        <v>SchiedsrichterIn</v>
      </c>
      <c r="AQ3" s="207" t="str">
        <f>I3</f>
        <v/>
      </c>
      <c r="AR3" s="207"/>
      <c r="AS3" s="207"/>
      <c r="BB3" s="142" t="str">
        <f>IF('6. Kl.'!$B$3="","",'6. Kl.'!$B$3)</f>
        <v>6. Klasse Interbronze (Inter-bronze)</v>
      </c>
      <c r="BC3" s="142"/>
      <c r="BD3" s="166"/>
      <c r="BE3" s="166"/>
      <c r="BG3" s="143" t="str">
        <f>'6. Kl.'!$J$13</f>
        <v>SchiedsrichterIn</v>
      </c>
      <c r="BH3" s="207" t="str">
        <f>I3</f>
        <v/>
      </c>
      <c r="BI3" s="207"/>
      <c r="BJ3"/>
      <c r="BV3" s="67">
        <v>1</v>
      </c>
    </row>
    <row r="4" spans="1:77" ht="15" customHeight="1">
      <c r="B4" s="141" t="str">
        <f>'6. Kl.'!E$4</f>
        <v>Austragungsort</v>
      </c>
      <c r="C4" s="142" t="str">
        <f>IF('6. Kl.'!$B$4="","",'6. Kl.'!$B$4)</f>
        <v/>
      </c>
      <c r="D4" s="142"/>
      <c r="E4" s="142"/>
      <c r="F4" s="141"/>
      <c r="G4" s="141"/>
      <c r="H4" s="143" t="str">
        <f>'6. Kl.'!J$14</f>
        <v>PreisrichterIn 2</v>
      </c>
      <c r="I4" s="207" t="str">
        <f>IF('6. Kl.'!$B$14="","",'6. Kl.'!$B$14)&amp;IF('6. Kl.'!$E$14="","",", "&amp;'6. Kl.'!$E$14)&amp;IF('6. Kl.'!$H$14="","",CONCATENATE(" (",'6. Kl.'!$H$12," ",'6. Kl.'!$H$14&amp;")"))</f>
        <v/>
      </c>
      <c r="J4" s="207"/>
      <c r="K4" s="207"/>
      <c r="T4" s="142" t="str">
        <f>IF('6. Kl.'!$B$4="","",'6. Kl.'!$B$4)</f>
        <v/>
      </c>
      <c r="U4" s="142"/>
      <c r="V4" s="166"/>
      <c r="W4" s="166"/>
      <c r="Y4" s="143" t="str">
        <f>'6. Kl.'!$J$14</f>
        <v>PreisrichterIn 2</v>
      </c>
      <c r="Z4" s="207" t="str">
        <f>I4</f>
        <v/>
      </c>
      <c r="AA4" s="207"/>
      <c r="AB4" s="207"/>
      <c r="AK4" s="142" t="str">
        <f>IF('6. Kl.'!$B$4="","",'6. Kl.'!$B$4)</f>
        <v/>
      </c>
      <c r="AL4" s="142"/>
      <c r="AM4" s="166"/>
      <c r="AN4" s="166"/>
      <c r="AP4" s="143" t="str">
        <f>'6. Kl.'!$J$14</f>
        <v>PreisrichterIn 2</v>
      </c>
      <c r="AQ4" s="207" t="str">
        <f>I4</f>
        <v/>
      </c>
      <c r="AR4" s="207"/>
      <c r="AS4" s="207"/>
      <c r="BB4" s="142" t="str">
        <f>IF('6. Kl.'!$B$4="","",'6. Kl.'!$B$4)</f>
        <v/>
      </c>
      <c r="BC4" s="142"/>
      <c r="BD4" s="166"/>
      <c r="BE4" s="166"/>
      <c r="BG4" s="143" t="str">
        <f>'6. Kl.'!$J$14</f>
        <v>PreisrichterIn 2</v>
      </c>
      <c r="BH4" s="207" t="str">
        <f>I4</f>
        <v/>
      </c>
      <c r="BI4" s="207"/>
      <c r="BJ4"/>
      <c r="BV4" s="67">
        <v>1</v>
      </c>
      <c r="BW4" s="66"/>
      <c r="BX4" s="66"/>
      <c r="BY4" s="145"/>
    </row>
    <row r="5" spans="1:77" ht="15.75">
      <c r="B5" s="141" t="str">
        <f>'6. Kl.'!E$5</f>
        <v>Datum</v>
      </c>
      <c r="C5" s="421" t="str">
        <f>IF('6. Kl.'!$B$5="","",'6. Kl.'!$B$5)</f>
        <v/>
      </c>
      <c r="D5" s="413"/>
      <c r="E5" s="142"/>
      <c r="F5" s="141"/>
      <c r="G5" s="141"/>
      <c r="H5" s="143" t="str">
        <f>'6. Kl.'!J$15</f>
        <v>PreisrichterIn 3</v>
      </c>
      <c r="I5" s="207" t="str">
        <f>IF('6. Kl.'!$B$15="","",'6. Kl.'!$B$15)&amp;IF('6. Kl.'!$E$15="","",", "&amp;'6. Kl.'!$E$15)&amp;IF('6. Kl.'!$H$15="","",CONCATENATE(" (",'6. Kl.'!$H$12," ",'6. Kl.'!$H$15&amp;")"))</f>
        <v/>
      </c>
      <c r="J5" s="207"/>
      <c r="K5" s="207"/>
      <c r="T5" s="412" t="str">
        <f>IF('6. Kl.'!$B$5="","",'6. Kl.'!$B$5)</f>
        <v/>
      </c>
      <c r="U5" s="413"/>
      <c r="V5" s="166"/>
      <c r="W5" s="166"/>
      <c r="Y5" s="143" t="str">
        <f>'6. Kl.'!$J$15</f>
        <v>PreisrichterIn 3</v>
      </c>
      <c r="Z5" s="207" t="str">
        <f>I5</f>
        <v/>
      </c>
      <c r="AA5" s="207"/>
      <c r="AB5" s="207"/>
      <c r="AK5" s="412" t="str">
        <f>IF('6. Kl.'!$B$5="","",'6. Kl.'!$B$5)</f>
        <v/>
      </c>
      <c r="AL5" s="413"/>
      <c r="AM5" s="166"/>
      <c r="AN5" s="166"/>
      <c r="AP5" s="143" t="str">
        <f>'6. Kl.'!$J$15</f>
        <v>PreisrichterIn 3</v>
      </c>
      <c r="AQ5" s="207" t="str">
        <f>I5</f>
        <v/>
      </c>
      <c r="AR5" s="207"/>
      <c r="AS5" s="207"/>
      <c r="BB5" s="412" t="str">
        <f>IF('6. Kl.'!$B$5="","",'6. Kl.'!$B$5)</f>
        <v/>
      </c>
      <c r="BC5" s="413"/>
      <c r="BD5" s="166"/>
      <c r="BE5" s="166"/>
      <c r="BG5" s="143" t="str">
        <f>'6. Kl.'!$J$15</f>
        <v>PreisrichterIn 3</v>
      </c>
      <c r="BH5" s="207" t="str">
        <f>I5</f>
        <v/>
      </c>
      <c r="BI5" s="207"/>
      <c r="BJ5"/>
      <c r="BV5" s="67">
        <v>1</v>
      </c>
      <c r="BX5" s="66"/>
      <c r="BY5" s="145"/>
    </row>
    <row r="6" spans="1:77" ht="15.75">
      <c r="B6" s="141" t="str">
        <f>'6. Kl.'!E$6</f>
        <v>Testklasse</v>
      </c>
      <c r="C6" s="142">
        <f>IF('6. Kl.'!$B$6="","",'6. Kl.'!$B$6)</f>
        <v>6</v>
      </c>
      <c r="D6" s="142"/>
      <c r="E6" s="142"/>
      <c r="F6" s="141"/>
      <c r="G6" s="141"/>
      <c r="H6" s="143" t="str">
        <f>'6. Kl.'!J$16</f>
        <v>Verantwortliche/r der Tests</v>
      </c>
      <c r="I6" s="207" t="str">
        <f>IF('6. Kl.'!$B$16="","",'6. Kl.'!$B$16)&amp;IF('6. Kl.'!$E$16="","",", "&amp;'6. Kl.'!$E$16)&amp;IF('6. Kl.'!$H$16="","",CONCATENATE(" (",'6. Kl.'!$H$12," ",'6. Kl.'!$H$16&amp;")"))</f>
        <v/>
      </c>
      <c r="J6" s="207"/>
      <c r="K6" s="207"/>
      <c r="T6" s="142">
        <f>IF('6. Kl.'!$B$6="","",'6. Kl.'!$B$6)</f>
        <v>6</v>
      </c>
      <c r="U6" s="142"/>
      <c r="V6" s="166"/>
      <c r="W6" s="166"/>
      <c r="Y6" s="143" t="str">
        <f>'6. Kl.'!$J$16</f>
        <v>Verantwortliche/r der Tests</v>
      </c>
      <c r="Z6" s="207" t="str">
        <f>I6</f>
        <v/>
      </c>
      <c r="AA6" s="207"/>
      <c r="AB6" s="207"/>
      <c r="AK6" s="142">
        <f>IF('6. Kl.'!$B$6="","",'6. Kl.'!$B$6)</f>
        <v>6</v>
      </c>
      <c r="AL6" s="142"/>
      <c r="AM6" s="166"/>
      <c r="AN6" s="166"/>
      <c r="AP6" s="143" t="str">
        <f>'6. Kl.'!$J$16</f>
        <v>Verantwortliche/r der Tests</v>
      </c>
      <c r="AQ6" s="207" t="str">
        <f>I6</f>
        <v/>
      </c>
      <c r="AR6" s="207"/>
      <c r="AS6" s="207"/>
      <c r="BB6" s="142">
        <f>IF('6. Kl.'!$B$6="","",'6. Kl.'!$B$6)</f>
        <v>6</v>
      </c>
      <c r="BC6" s="142"/>
      <c r="BD6" s="166"/>
      <c r="BE6" s="166"/>
      <c r="BG6" s="143" t="str">
        <f>'6. Kl.'!$J$16</f>
        <v>Verantwortliche/r der Tests</v>
      </c>
      <c r="BH6" s="207" t="str">
        <f>I6</f>
        <v/>
      </c>
      <c r="BI6" s="207"/>
      <c r="BJ6"/>
      <c r="BV6" s="67">
        <v>1</v>
      </c>
      <c r="BX6" s="66"/>
      <c r="BY6" s="145"/>
    </row>
    <row r="7" spans="1:77" ht="15" customHeight="1">
      <c r="B7" s="141" t="str">
        <f>'6. Kl.'!E$7</f>
        <v>Benötigte Punktzahl</v>
      </c>
      <c r="C7" s="142">
        <f>IF('6. Kl.'!$B$7="","",'6. Kl.'!$B$7)</f>
        <v>5.0999999999999996</v>
      </c>
      <c r="D7" s="142"/>
      <c r="E7" s="142"/>
      <c r="F7" s="141"/>
      <c r="G7" s="141"/>
      <c r="H7" s="143"/>
      <c r="I7" s="143"/>
      <c r="J7" s="143"/>
      <c r="K7" s="143"/>
      <c r="T7" s="142">
        <f>IF('6. Kl.'!$B$7="","",'6. Kl.'!$B$7)</f>
        <v>5.0999999999999996</v>
      </c>
      <c r="U7" s="142"/>
      <c r="V7" s="166"/>
      <c r="W7" s="166"/>
      <c r="AK7" s="142">
        <f>IF('6. Kl.'!$B$7="","",'6. Kl.'!$B$7)</f>
        <v>5.0999999999999996</v>
      </c>
      <c r="AL7" s="142"/>
      <c r="AM7" s="166"/>
      <c r="AN7" s="166"/>
      <c r="BB7" s="142">
        <f>IF('6. Kl.'!$B$7="","",'6. Kl.'!$B$7)</f>
        <v>5.0999999999999996</v>
      </c>
      <c r="BC7" s="142"/>
      <c r="BD7" s="166"/>
      <c r="BE7" s="166"/>
      <c r="BV7" s="67">
        <v>1</v>
      </c>
      <c r="BX7" s="66"/>
      <c r="BY7" s="145"/>
    </row>
    <row r="8" spans="1:77" ht="15" customHeight="1" collapsed="1">
      <c r="B8" s="138"/>
      <c r="C8" s="138"/>
      <c r="D8" s="138"/>
      <c r="E8" s="141"/>
      <c r="F8" s="141"/>
      <c r="G8" s="141"/>
      <c r="H8" s="143"/>
      <c r="I8" s="143"/>
      <c r="J8" s="143"/>
      <c r="R8" s="185" t="s">
        <v>86</v>
      </c>
      <c r="S8" s="185"/>
      <c r="T8" s="138"/>
      <c r="U8" s="138"/>
      <c r="AI8" s="185" t="s">
        <v>86</v>
      </c>
      <c r="AJ8" s="185"/>
      <c r="AK8" s="138"/>
      <c r="AL8" s="138"/>
      <c r="AZ8" s="199" t="s">
        <v>86</v>
      </c>
      <c r="BB8" s="138"/>
      <c r="BC8" s="138"/>
      <c r="BQ8" s="185" t="s">
        <v>86</v>
      </c>
      <c r="BR8" s="185"/>
      <c r="BV8" s="67">
        <v>1</v>
      </c>
      <c r="BX8" s="66"/>
      <c r="BY8" s="145"/>
    </row>
    <row r="9" spans="1:77" s="64" customFormat="1" ht="15" hidden="1" customHeight="1" outlineLevel="1">
      <c r="A9" s="72"/>
      <c r="B9" s="69" t="s">
        <v>112</v>
      </c>
      <c r="C9" s="69"/>
      <c r="D9" s="69" t="s">
        <v>114</v>
      </c>
      <c r="E9" s="69" t="s">
        <v>246</v>
      </c>
      <c r="F9" s="69"/>
      <c r="G9" s="69"/>
      <c r="H9" s="69" t="s">
        <v>283</v>
      </c>
      <c r="I9" s="69"/>
      <c r="J9" s="69"/>
      <c r="K9" s="69" t="s">
        <v>281</v>
      </c>
      <c r="L9" s="69"/>
      <c r="M9" s="69"/>
      <c r="N9" s="69" t="s">
        <v>279</v>
      </c>
      <c r="O9" s="69"/>
      <c r="P9" s="69"/>
      <c r="Q9" s="69" t="s">
        <v>277</v>
      </c>
      <c r="R9" s="69"/>
      <c r="S9" s="69"/>
      <c r="T9" s="69"/>
      <c r="U9" s="69"/>
      <c r="V9" s="69" t="s">
        <v>275</v>
      </c>
      <c r="W9" s="69"/>
      <c r="X9" s="69"/>
      <c r="Y9" s="69" t="s">
        <v>273</v>
      </c>
      <c r="Z9" s="69"/>
      <c r="AA9" s="69"/>
      <c r="AB9" s="69" t="s">
        <v>271</v>
      </c>
      <c r="AC9" s="69"/>
      <c r="AD9" s="69"/>
      <c r="AE9" s="69" t="s">
        <v>269</v>
      </c>
      <c r="AF9" s="69"/>
      <c r="AG9" s="69"/>
      <c r="AH9" s="69" t="s">
        <v>267</v>
      </c>
      <c r="AI9" s="69"/>
      <c r="AJ9" s="69"/>
      <c r="AM9" s="69" t="s">
        <v>265</v>
      </c>
      <c r="AN9" s="69"/>
      <c r="AO9" s="69"/>
      <c r="AP9" s="69" t="s">
        <v>264</v>
      </c>
      <c r="AQ9" s="69"/>
      <c r="AR9" s="69"/>
      <c r="AS9" s="69" t="s">
        <v>261</v>
      </c>
      <c r="AT9" s="69"/>
      <c r="AU9" s="69"/>
      <c r="AV9" s="69" t="s">
        <v>260</v>
      </c>
      <c r="AW9" s="69"/>
      <c r="AX9" s="69"/>
      <c r="AY9" s="69" t="s">
        <v>257</v>
      </c>
      <c r="AZ9" s="69"/>
      <c r="BA9" s="69"/>
      <c r="BD9" s="69" t="s">
        <v>255</v>
      </c>
      <c r="BE9" s="69"/>
      <c r="BF9" s="69"/>
      <c r="BG9" s="69" t="s">
        <v>254</v>
      </c>
      <c r="BH9" s="69"/>
      <c r="BI9" s="69"/>
      <c r="BJ9" s="69" t="s">
        <v>252</v>
      </c>
      <c r="BK9" s="69"/>
      <c r="BL9" s="69"/>
      <c r="BM9" s="69" t="s">
        <v>250</v>
      </c>
      <c r="BN9" s="69"/>
      <c r="BO9" s="69"/>
      <c r="BP9" s="69" t="s">
        <v>248</v>
      </c>
      <c r="BQ9" s="103"/>
      <c r="BR9" s="103"/>
      <c r="BV9" s="67">
        <v>0</v>
      </c>
    </row>
    <row r="10" spans="1:77" s="64" customFormat="1" ht="15" hidden="1" customHeight="1" outlineLevel="1">
      <c r="A10" s="72"/>
      <c r="B10" s="69" t="s">
        <v>285</v>
      </c>
      <c r="C10" s="87"/>
      <c r="D10" s="213" t="s">
        <v>286</v>
      </c>
      <c r="E10" s="213" t="s">
        <v>247</v>
      </c>
      <c r="F10" s="87"/>
      <c r="G10" s="87"/>
      <c r="H10" s="213" t="s">
        <v>284</v>
      </c>
      <c r="I10" s="87"/>
      <c r="J10" s="87"/>
      <c r="K10" s="213" t="s">
        <v>282</v>
      </c>
      <c r="L10" s="87"/>
      <c r="M10" s="87"/>
      <c r="N10" s="213" t="s">
        <v>280</v>
      </c>
      <c r="O10" s="87"/>
      <c r="P10" s="87"/>
      <c r="Q10" s="213" t="s">
        <v>278</v>
      </c>
      <c r="R10" s="87"/>
      <c r="S10" s="87"/>
      <c r="V10" s="213" t="s">
        <v>276</v>
      </c>
      <c r="W10" s="87"/>
      <c r="X10" s="87"/>
      <c r="Y10" s="213" t="s">
        <v>274</v>
      </c>
      <c r="Z10" s="87"/>
      <c r="AA10" s="87"/>
      <c r="AB10" s="213" t="s">
        <v>272</v>
      </c>
      <c r="AC10" s="87"/>
      <c r="AD10" s="87"/>
      <c r="AE10" s="213" t="s">
        <v>270</v>
      </c>
      <c r="AF10" s="87"/>
      <c r="AG10" s="87"/>
      <c r="AH10" s="213" t="s">
        <v>268</v>
      </c>
      <c r="AI10" s="87"/>
      <c r="AJ10" s="87"/>
      <c r="AM10" s="213" t="s">
        <v>266</v>
      </c>
      <c r="AN10" s="87"/>
      <c r="AO10" s="87"/>
      <c r="AP10" s="213" t="s">
        <v>263</v>
      </c>
      <c r="AQ10" s="87"/>
      <c r="AR10" s="87"/>
      <c r="AS10" s="213" t="s">
        <v>262</v>
      </c>
      <c r="AT10" s="87"/>
      <c r="AU10" s="87"/>
      <c r="AV10" s="213" t="s">
        <v>259</v>
      </c>
      <c r="AW10" s="87"/>
      <c r="AX10" s="87"/>
      <c r="AY10" s="213" t="s">
        <v>258</v>
      </c>
      <c r="AZ10" s="87"/>
      <c r="BA10" s="87"/>
      <c r="BD10" s="213" t="s">
        <v>256</v>
      </c>
      <c r="BE10" s="87"/>
      <c r="BF10" s="87"/>
      <c r="BG10" s="213" t="s">
        <v>296</v>
      </c>
      <c r="BH10" s="87"/>
      <c r="BI10" s="87"/>
      <c r="BJ10" s="213" t="s">
        <v>253</v>
      </c>
      <c r="BK10" s="87"/>
      <c r="BL10" s="87"/>
      <c r="BM10" s="213" t="s">
        <v>251</v>
      </c>
      <c r="BN10" s="87"/>
      <c r="BO10" s="87"/>
      <c r="BP10" s="213" t="s">
        <v>249</v>
      </c>
      <c r="BQ10" s="123"/>
      <c r="BR10" s="123"/>
      <c r="BV10" s="67">
        <v>0</v>
      </c>
    </row>
    <row r="11" spans="1:77" ht="15" customHeight="1">
      <c r="E11" s="183" t="str">
        <f>IF('6. Kl.'!$B$2='6. Kl.'!$L$1,'6. Kl. Judge Sheet'!E9,'6. Kl. Judge Sheet'!E10)</f>
        <v>TN1</v>
      </c>
      <c r="F11" s="183"/>
      <c r="G11" s="183"/>
      <c r="H11" s="183" t="str">
        <f>IF('6. Kl.'!$B$2='6. Kl.'!$L$1,'6. Kl. Judge Sheet'!H9,'6. Kl. Judge Sheet'!H10)</f>
        <v>TN2</v>
      </c>
      <c r="I11" s="183"/>
      <c r="J11" s="183"/>
      <c r="K11" s="183" t="str">
        <f>IF('6. Kl.'!$B$2='6. Kl.'!$L$1,'6. Kl. Judge Sheet'!K9,'6. Kl. Judge Sheet'!K10)</f>
        <v>TN3</v>
      </c>
      <c r="L11" s="183"/>
      <c r="M11" s="183"/>
      <c r="N11" s="183" t="str">
        <f>IF('6. Kl.'!$B$2='6. Kl.'!$L$1,'6. Kl. Judge Sheet'!N9,'6. Kl. Judge Sheet'!N10)</f>
        <v>TN4</v>
      </c>
      <c r="O11" s="183"/>
      <c r="P11" s="183"/>
      <c r="Q11" s="183" t="str">
        <f>IF('6. Kl.'!$B$2='6. Kl.'!$L$1,'6. Kl. Judge Sheet'!Q9,'6. Kl. Judge Sheet'!Q10)</f>
        <v>TN5</v>
      </c>
      <c r="R11" s="183"/>
      <c r="S11" s="183"/>
      <c r="V11" s="183" t="str">
        <f>IF('6. Kl.'!$B$2='6. Kl.'!$L$1,'6. Kl. Judge Sheet'!V9,'6. Kl. Judge Sheet'!V10)</f>
        <v>TN6</v>
      </c>
      <c r="W11" s="183"/>
      <c r="X11" s="183"/>
      <c r="Y11" s="183" t="str">
        <f>IF('6. Kl.'!$B$2='6. Kl.'!$L$1,'6. Kl. Judge Sheet'!Y9,'6. Kl. Judge Sheet'!Y10)</f>
        <v>TN7</v>
      </c>
      <c r="Z11" s="183"/>
      <c r="AA11" s="183"/>
      <c r="AB11" s="183" t="str">
        <f>IF('6. Kl.'!$B$2='6. Kl.'!$L$1,'6. Kl. Judge Sheet'!AB9,'6. Kl. Judge Sheet'!AB10)</f>
        <v>TN8</v>
      </c>
      <c r="AC11" s="183"/>
      <c r="AD11" s="183"/>
      <c r="AE11" s="183" t="str">
        <f>IF('6. Kl.'!$B$2='6. Kl.'!$L$1,'6. Kl. Judge Sheet'!AE9,'6. Kl. Judge Sheet'!AE10)</f>
        <v>TN9</v>
      </c>
      <c r="AF11" s="183"/>
      <c r="AG11" s="183"/>
      <c r="AH11" s="183" t="str">
        <f>IF('6. Kl.'!$B$2='6. Kl.'!$L$1,'6. Kl. Judge Sheet'!AH9,'6. Kl. Judge Sheet'!AH10)</f>
        <v>TN10</v>
      </c>
      <c r="AI11" s="183"/>
      <c r="AJ11" s="183"/>
      <c r="AM11" s="183" t="str">
        <f>IF('6. Kl.'!$B$2='6. Kl.'!$L$1,'6. Kl. Judge Sheet'!AM9,'6. Kl. Judge Sheet'!AM10)</f>
        <v>TN11</v>
      </c>
      <c r="AN11" s="183"/>
      <c r="AO11" s="183"/>
      <c r="AP11" s="183" t="str">
        <f>IF('6. Kl.'!$B$2='6. Kl.'!$L$1,'6. Kl. Judge Sheet'!AP9,'6. Kl. Judge Sheet'!AP10)</f>
        <v>TN12</v>
      </c>
      <c r="AQ11" s="183"/>
      <c r="AR11" s="183"/>
      <c r="AS11" s="183" t="str">
        <f>IF('6. Kl.'!$B$2='6. Kl.'!$L$1,'6. Kl. Judge Sheet'!AS9,'6. Kl. Judge Sheet'!AS10)</f>
        <v>TN13</v>
      </c>
      <c r="AT11" s="183"/>
      <c r="AU11" s="183"/>
      <c r="AV11" s="183" t="str">
        <f>IF('6. Kl.'!$B$2='6. Kl.'!$L$1,'6. Kl. Judge Sheet'!AV9,'6. Kl. Judge Sheet'!AV10)</f>
        <v>TN14</v>
      </c>
      <c r="AW11" s="183"/>
      <c r="AX11" s="183"/>
      <c r="AY11" s="183" t="str">
        <f>IF('6. Kl.'!$B$2='6. Kl.'!$L$1,'6. Kl. Judge Sheet'!AY9,'6. Kl. Judge Sheet'!AY10)</f>
        <v>TN15</v>
      </c>
      <c r="AZ11" s="183"/>
      <c r="BA11" s="183"/>
      <c r="BD11" s="183" t="str">
        <f>IF('6. Kl.'!$B$2='6. Kl.'!$L$1,'6. Kl. Judge Sheet'!BD9,'6. Kl. Judge Sheet'!BD10)</f>
        <v>TN16</v>
      </c>
      <c r="BE11" s="183"/>
      <c r="BF11" s="183"/>
      <c r="BG11" s="183" t="str">
        <f>IF('6. Kl.'!$B$2='6. Kl.'!$L$1,'6. Kl. Judge Sheet'!BG9,'6. Kl. Judge Sheet'!BG10)</f>
        <v>TN17</v>
      </c>
      <c r="BH11" s="183"/>
      <c r="BI11" s="183"/>
      <c r="BJ11" s="183" t="str">
        <f>IF('6. Kl.'!$B$2='6. Kl.'!$L$1,'6. Kl. Judge Sheet'!BJ9,'6. Kl. Judge Sheet'!BJ10)</f>
        <v>TN18</v>
      </c>
      <c r="BK11" s="183"/>
      <c r="BL11" s="183"/>
      <c r="BM11" s="183" t="str">
        <f>IF('6. Kl.'!$B$2='6. Kl.'!$L$1,'6. Kl. Judge Sheet'!BM9,'6. Kl. Judge Sheet'!BM10)</f>
        <v>TN19</v>
      </c>
      <c r="BN11" s="183"/>
      <c r="BO11" s="183"/>
      <c r="BP11" s="183" t="str">
        <f>IF('6. Kl.'!$B$2='6. Kl.'!$L$1,'6. Kl. Judge Sheet'!BP9,'6. Kl. Judge Sheet'!BP10)</f>
        <v>TN20</v>
      </c>
      <c r="BQ11" s="183"/>
      <c r="BR11" s="183"/>
      <c r="BV11" s="67">
        <v>1</v>
      </c>
    </row>
    <row r="12" spans="1:77" ht="21" customHeight="1">
      <c r="B12" s="167"/>
      <c r="C12" s="200" t="str">
        <f>'6. Kl.'!B$22</f>
        <v>Name</v>
      </c>
      <c r="D12" s="187"/>
      <c r="E12" s="201" t="str">
        <f ca="1">IF('6. Kl.'!$B$23="","",'6. Kl.'!$B$23)</f>
        <v xml:space="preserve"> </v>
      </c>
      <c r="F12" s="201"/>
      <c r="G12" s="202"/>
      <c r="H12" s="190" t="str">
        <f ca="1">IF('6. Kl.'!$B$24="","",'6. Kl.'!$B$24)</f>
        <v xml:space="preserve"> </v>
      </c>
      <c r="I12" s="191"/>
      <c r="J12" s="192"/>
      <c r="K12" s="190" t="str">
        <f ca="1">IF('6. Kl.'!$B$25="","",'6. Kl.'!$B$25)</f>
        <v xml:space="preserve"> </v>
      </c>
      <c r="L12" s="191"/>
      <c r="M12" s="192"/>
      <c r="N12" s="190" t="str">
        <f ca="1">IF('6. Kl.'!$B$26="","",'6. Kl.'!$B$26)</f>
        <v xml:space="preserve"> </v>
      </c>
      <c r="O12" s="191"/>
      <c r="P12" s="192"/>
      <c r="Q12" s="190" t="str">
        <f ca="1">IF('6. Kl.'!$B$27="","",'6. Kl.'!$B$27)</f>
        <v xml:space="preserve"> </v>
      </c>
      <c r="R12" s="191"/>
      <c r="S12" s="192"/>
      <c r="T12" s="186" t="str">
        <f>C12</f>
        <v>Name</v>
      </c>
      <c r="U12" s="187"/>
      <c r="V12" s="190" t="str">
        <f ca="1">IF('6. Kl.'!$B$28="","",'6. Kl.'!$B$28)</f>
        <v xml:space="preserve"> </v>
      </c>
      <c r="W12" s="191"/>
      <c r="X12" s="192"/>
      <c r="Y12" s="190" t="str">
        <f ca="1">IF('6. Kl.'!$B$29="","",'6. Kl.'!$B$29)</f>
        <v xml:space="preserve"> </v>
      </c>
      <c r="Z12" s="191"/>
      <c r="AA12" s="192"/>
      <c r="AB12" s="190" t="str">
        <f ca="1">IF('6. Kl.'!$B$30="","",'6. Kl.'!$B$30)</f>
        <v xml:space="preserve"> </v>
      </c>
      <c r="AC12" s="191"/>
      <c r="AD12" s="192"/>
      <c r="AE12" s="190" t="str">
        <f ca="1">IF('6. Kl.'!$B$31="","",'6. Kl.'!$B$31)</f>
        <v xml:space="preserve"> </v>
      </c>
      <c r="AF12" s="191"/>
      <c r="AG12" s="192"/>
      <c r="AH12" s="190" t="str">
        <f ca="1">IF('6. Kl.'!$B$32="","",'6. Kl.'!$B$32)</f>
        <v xml:space="preserve"> </v>
      </c>
      <c r="AI12" s="191"/>
      <c r="AJ12" s="192"/>
      <c r="AK12" s="186" t="str">
        <f>C12</f>
        <v>Name</v>
      </c>
      <c r="AL12" s="187"/>
      <c r="AM12" s="190" t="str">
        <f ca="1">IF('6. Kl.'!$B$33="","",'6. Kl.'!$B$33)</f>
        <v xml:space="preserve"> </v>
      </c>
      <c r="AN12" s="191"/>
      <c r="AO12" s="192"/>
      <c r="AP12" s="190" t="str">
        <f ca="1">IF('6. Kl.'!$B$34="","",'6. Kl.'!$B$34)</f>
        <v xml:space="preserve"> </v>
      </c>
      <c r="AQ12" s="191"/>
      <c r="AR12" s="192"/>
      <c r="AS12" s="190" t="str">
        <f ca="1">IF('6. Kl.'!$B$35="","",'6. Kl.'!$B$35)</f>
        <v xml:space="preserve"> </v>
      </c>
      <c r="AT12" s="191"/>
      <c r="AU12" s="192"/>
      <c r="AV12" s="190" t="str">
        <f ca="1">IF('6. Kl.'!$B$36="","",'6. Kl.'!$B$36)</f>
        <v xml:space="preserve"> </v>
      </c>
      <c r="AW12" s="191"/>
      <c r="AX12" s="192"/>
      <c r="AY12" s="190" t="str">
        <f ca="1">IF('6. Kl.'!$B$37="","",'6. Kl.'!$B$37)</f>
        <v xml:space="preserve"> </v>
      </c>
      <c r="AZ12" s="191"/>
      <c r="BA12" s="192"/>
      <c r="BB12" s="186" t="str">
        <f>C12</f>
        <v>Name</v>
      </c>
      <c r="BC12" s="187"/>
      <c r="BD12" s="190" t="str">
        <f ca="1">IF('6. Kl.'!$B$38="","",'6. Kl.'!$B$38)</f>
        <v xml:space="preserve"> </v>
      </c>
      <c r="BE12" s="191"/>
      <c r="BF12" s="192"/>
      <c r="BG12" s="190" t="str">
        <f ca="1">IF('6. Kl.'!$B$39="","",'6. Kl.'!$B$39)</f>
        <v xml:space="preserve"> </v>
      </c>
      <c r="BH12" s="191"/>
      <c r="BI12" s="192"/>
      <c r="BJ12" s="190" t="str">
        <f ca="1">IF('6. Kl.'!$B$40="","",'6. Kl.'!$B$40)</f>
        <v xml:space="preserve"> </v>
      </c>
      <c r="BK12" s="191"/>
      <c r="BL12" s="192"/>
      <c r="BM12" s="190" t="str">
        <f ca="1">IF('6. Kl.'!$B$41="","",'6. Kl.'!$B$41)</f>
        <v xml:space="preserve"> </v>
      </c>
      <c r="BN12" s="191"/>
      <c r="BO12" s="192"/>
      <c r="BP12" s="190" t="str">
        <f ca="1">IF('6. Kl.'!$B$42="","",'6. Kl.'!$B$42)</f>
        <v xml:space="preserve"> </v>
      </c>
      <c r="BQ12" s="191"/>
      <c r="BR12" s="192"/>
      <c r="BV12" s="67">
        <f>IF(LEN(B12)&gt;1,1,0)</f>
        <v>0</v>
      </c>
    </row>
    <row r="13" spans="1:77" ht="25.5" customHeight="1">
      <c r="B13" s="146"/>
      <c r="C13" s="188" t="str">
        <f>'6. Kl.'!E$12</f>
        <v>Klub</v>
      </c>
      <c r="D13" s="189"/>
      <c r="E13" s="208" t="str">
        <f ca="1">IF('6. Kl.'!$E$23="","",'6. Kl.'!$E$23) &amp; IF('6. Kl.'!$H$23="",""," / " &amp; '6. Kl.'!$H$23)</f>
        <v xml:space="preserve"> / 0</v>
      </c>
      <c r="F13" s="209"/>
      <c r="G13" s="210"/>
      <c r="H13" s="193" t="str">
        <f ca="1">IF('6. Kl.'!$E$24="","",'6. Kl.'!$E$24) &amp; IF('6. Kl.'!$H$24="",""," / " &amp; '6. Kl.'!$H$24)</f>
        <v/>
      </c>
      <c r="I13" s="194"/>
      <c r="J13" s="195"/>
      <c r="K13" s="193" t="str">
        <f ca="1">IF('6. Kl.'!$E$25="","",'6. Kl.'!$E$25) &amp; IF('6. Kl.'!$H$25="",""," / " &amp; '6. Kl.'!$H$25)</f>
        <v/>
      </c>
      <c r="L13" s="194"/>
      <c r="M13" s="195"/>
      <c r="N13" s="193" t="str">
        <f ca="1">IF('6. Kl.'!$E$26="","",'6. Kl.'!$E$26) &amp; IF('6. Kl.'!$H$26="",""," / " &amp; '6. Kl.'!$H$26)</f>
        <v/>
      </c>
      <c r="O13" s="194"/>
      <c r="P13" s="195"/>
      <c r="Q13" s="193" t="str">
        <f ca="1">IF('6. Kl.'!$E$27="","",'6. Kl.'!$E$27) &amp; IF('6. Kl.'!$H$27="",""," / " &amp; '6. Kl.'!$H$27)</f>
        <v/>
      </c>
      <c r="R13" s="194"/>
      <c r="S13" s="195"/>
      <c r="T13" s="188" t="str">
        <f>C13</f>
        <v>Klub</v>
      </c>
      <c r="U13" s="189"/>
      <c r="V13" s="193" t="str">
        <f ca="1">IF('6. Kl.'!$E$28="","",'6. Kl.'!$E$28) &amp; IF('6. Kl.'!$H$28="",""," / " &amp; '6. Kl.'!$H$28)</f>
        <v/>
      </c>
      <c r="W13" s="194"/>
      <c r="X13" s="195"/>
      <c r="Y13" s="193" t="str">
        <f ca="1">IF('6. Kl.'!$E$29="","",'6. Kl.'!$E$29) &amp; IF('6. Kl.'!$H$29="",""," / " &amp; '6. Kl.'!$H$29)</f>
        <v/>
      </c>
      <c r="Z13" s="194"/>
      <c r="AA13" s="195"/>
      <c r="AB13" s="193" t="str">
        <f ca="1">IF('6. Kl.'!$E$30="","",'6. Kl.'!$E$30) &amp; IF('6. Kl.'!$H$30="",""," / " &amp; '6. Kl.'!$H$30)</f>
        <v/>
      </c>
      <c r="AC13" s="194"/>
      <c r="AD13" s="195"/>
      <c r="AE13" s="193" t="str">
        <f ca="1">IF('6. Kl.'!$E$31="","",'6. Kl.'!$E$31) &amp; IF('6. Kl.'!$H$31="",""," / " &amp; '6. Kl.'!$H$31)</f>
        <v/>
      </c>
      <c r="AF13" s="194"/>
      <c r="AG13" s="195"/>
      <c r="AH13" s="193" t="str">
        <f ca="1">IF('6. Kl.'!$E$32="","",'6. Kl.'!$E$32) &amp; IF('6. Kl.'!$H$32="",""," / " &amp; '6. Kl.'!$H$32)</f>
        <v/>
      </c>
      <c r="AI13" s="194"/>
      <c r="AJ13" s="195"/>
      <c r="AK13" s="188" t="str">
        <f>C13</f>
        <v>Klub</v>
      </c>
      <c r="AL13" s="189"/>
      <c r="AM13" s="193" t="str">
        <f ca="1">IF('6. Kl.'!$E$33="","",'6. Kl.'!$E$33) &amp; IF('6. Kl.'!$H$33="",""," / " &amp; '6. Kl.'!$H$33)</f>
        <v/>
      </c>
      <c r="AN13" s="194"/>
      <c r="AO13" s="195"/>
      <c r="AP13" s="193" t="str">
        <f ca="1">IF('6. Kl.'!$E$34="","",'6. Kl.'!$E$34) &amp; IF('6. Kl.'!$H$34="",""," / " &amp; '6. Kl.'!$H$34)</f>
        <v/>
      </c>
      <c r="AQ13" s="194"/>
      <c r="AR13" s="195"/>
      <c r="AS13" s="193" t="str">
        <f ca="1">IF('6. Kl.'!$E$35="","",'6. Kl.'!$E$35) &amp; IF('6. Kl.'!$H$35="",""," / " &amp; '6. Kl.'!$H$35)</f>
        <v/>
      </c>
      <c r="AT13" s="194"/>
      <c r="AU13" s="195"/>
      <c r="AV13" s="193" t="str">
        <f ca="1">IF('6. Kl.'!$E$36="","",'6. Kl.'!$E$36) &amp; IF('6. Kl.'!$H$36="",""," / " &amp; '6. Kl.'!$H$36)</f>
        <v/>
      </c>
      <c r="AW13" s="194"/>
      <c r="AX13" s="195"/>
      <c r="AY13" s="193" t="str">
        <f ca="1">IF('6. Kl.'!$E$37="","",'6. Kl.'!$E$37) &amp; IF('6. Kl.'!$H$37="",""," / " &amp; '6. Kl.'!$H$37)</f>
        <v/>
      </c>
      <c r="AZ13" s="194"/>
      <c r="BA13" s="195"/>
      <c r="BB13" s="188" t="str">
        <f>C13</f>
        <v>Klub</v>
      </c>
      <c r="BC13" s="189"/>
      <c r="BD13" s="193" t="str">
        <f ca="1">IF('6. Kl.'!$E$38="","",'6. Kl.'!$E$38) &amp; IF('6. Kl.'!$H$38="",""," / " &amp; '6. Kl.'!$H$38)</f>
        <v/>
      </c>
      <c r="BE13" s="194"/>
      <c r="BF13" s="195"/>
      <c r="BG13" s="193" t="str">
        <f ca="1">IF('6. Kl.'!$E$39="","",'6. Kl.'!$E$39) &amp; IF('6. Kl.'!$H$39="",""," / " &amp; '6. Kl.'!$H$39)</f>
        <v/>
      </c>
      <c r="BH13" s="194"/>
      <c r="BI13" s="195"/>
      <c r="BJ13" s="193" t="str">
        <f ca="1">IF('6. Kl.'!$E$40="","",'6. Kl.'!$E$40) &amp; IF('6. Kl.'!$H$40="",""," / " &amp; '6. Kl.'!$H$40)</f>
        <v/>
      </c>
      <c r="BK13" s="194"/>
      <c r="BL13" s="195"/>
      <c r="BM13" s="193" t="str">
        <f ca="1">IF('6. Kl.'!$E$41="","",'6. Kl.'!$E$41) &amp; IF('6. Kl.'!$H$41="",""," / " &amp; '6. Kl.'!$H$41)</f>
        <v/>
      </c>
      <c r="BN13" s="194"/>
      <c r="BO13" s="195"/>
      <c r="BP13" s="193" t="str">
        <f ca="1">IF('6. Kl.'!$E$42="","",'6. Kl.'!$E$42) &amp; IF('6. Kl.'!$H$42="",""," / " &amp; '6. Kl.'!$H$42)</f>
        <v/>
      </c>
      <c r="BQ13" s="194"/>
      <c r="BR13" s="195"/>
      <c r="BV13" s="67">
        <v>1</v>
      </c>
    </row>
    <row r="14" spans="1:77" ht="32.1" customHeight="1">
      <c r="B14" s="147" t="str">
        <f>'6. Kl.'!B$45</f>
        <v>Elemente</v>
      </c>
      <c r="C14" s="148" t="s">
        <v>115</v>
      </c>
      <c r="D14" s="149"/>
      <c r="E14" s="214" t="str">
        <f>IF('6. Kl.'!$B$2='6. Kl.'!$L$1,'6. Kl. Judge Sheet'!$B$9,'6. Kl. Judge Sheet'!$B$10)</f>
        <v>Bemerkungen</v>
      </c>
      <c r="F14" s="150" t="s">
        <v>113</v>
      </c>
      <c r="G14" s="214" t="str">
        <f>IF('6. Kl.'!$B$2='6. Kl.'!$L$1,'6. Kl. Judge Sheet'!$D$9,'6. Kl. Judge Sheet'!$D$10)</f>
        <v>Wert</v>
      </c>
      <c r="H14" s="214" t="str">
        <f>IF('6. Kl.'!$B$2='6. Kl.'!$L$1,'6. Kl. Judge Sheet'!$B$9,'6. Kl. Judge Sheet'!$B$10)</f>
        <v>Bemerkungen</v>
      </c>
      <c r="I14" s="150" t="s">
        <v>113</v>
      </c>
      <c r="J14" s="214" t="str">
        <f>IF('6. Kl.'!$B$2='6. Kl.'!$L$1,'6. Kl. Judge Sheet'!$D$9,'6. Kl. Judge Sheet'!$D$10)</f>
        <v>Wert</v>
      </c>
      <c r="K14" s="214" t="str">
        <f>IF('6. Kl.'!$B$2='6. Kl.'!$L$1,'6. Kl. Judge Sheet'!$B$9,'6. Kl. Judge Sheet'!$B$10)</f>
        <v>Bemerkungen</v>
      </c>
      <c r="L14" s="150" t="s">
        <v>113</v>
      </c>
      <c r="M14" s="214" t="str">
        <f>IF('6. Kl.'!$B$2='6. Kl.'!$L$1,'6. Kl. Judge Sheet'!$D$9,'6. Kl. Judge Sheet'!$D$10)</f>
        <v>Wert</v>
      </c>
      <c r="N14" s="214" t="str">
        <f>IF('6. Kl.'!$B$2='6. Kl.'!$L$1,'6. Kl. Judge Sheet'!$B$9,'6. Kl. Judge Sheet'!$B$10)</f>
        <v>Bemerkungen</v>
      </c>
      <c r="O14" s="150" t="s">
        <v>113</v>
      </c>
      <c r="P14" s="214" t="str">
        <f>IF('6. Kl.'!$B$2='6. Kl.'!$L$1,'6. Kl. Judge Sheet'!$D$9,'6. Kl. Judge Sheet'!$D$10)</f>
        <v>Wert</v>
      </c>
      <c r="Q14" s="214" t="str">
        <f>IF('6. Kl.'!$B$2='6. Kl.'!$L$1,'6. Kl. Judge Sheet'!$B$9,'6. Kl. Judge Sheet'!$B$10)</f>
        <v>Bemerkungen</v>
      </c>
      <c r="R14" s="150" t="s">
        <v>113</v>
      </c>
      <c r="S14" s="214" t="str">
        <f>IF('6. Kl.'!$B$2='6. Kl.'!$L$1,'6. Kl. Judge Sheet'!$D$9,'6. Kl. Judge Sheet'!$D$10)</f>
        <v>Wert</v>
      </c>
      <c r="T14" s="148" t="s">
        <v>115</v>
      </c>
      <c r="U14" s="149"/>
      <c r="V14" s="214" t="str">
        <f>IF('6. Kl.'!$B$2='6. Kl.'!$L$1,'6. Kl. Judge Sheet'!$B$9,'6. Kl. Judge Sheet'!$B$10)</f>
        <v>Bemerkungen</v>
      </c>
      <c r="W14" s="150" t="s">
        <v>113</v>
      </c>
      <c r="X14" s="214" t="str">
        <f>IF('6. Kl.'!$B$2='6. Kl.'!$L$1,'6. Kl. Judge Sheet'!$D$9,'6. Kl. Judge Sheet'!$D$10)</f>
        <v>Wert</v>
      </c>
      <c r="Y14" s="214" t="str">
        <f>IF('6. Kl.'!$B$2='6. Kl.'!$L$1,'6. Kl. Judge Sheet'!$B$9,'6. Kl. Judge Sheet'!$B$10)</f>
        <v>Bemerkungen</v>
      </c>
      <c r="Z14" s="150" t="s">
        <v>113</v>
      </c>
      <c r="AA14" s="214" t="str">
        <f>IF('6. Kl.'!$B$2='6. Kl.'!$L$1,'6. Kl. Judge Sheet'!$D$9,'6. Kl. Judge Sheet'!$D$10)</f>
        <v>Wert</v>
      </c>
      <c r="AB14" s="214" t="str">
        <f>IF('6. Kl.'!$B$2='6. Kl.'!$L$1,'6. Kl. Judge Sheet'!$B$9,'6. Kl. Judge Sheet'!$B$10)</f>
        <v>Bemerkungen</v>
      </c>
      <c r="AC14" s="150" t="s">
        <v>113</v>
      </c>
      <c r="AD14" s="214" t="str">
        <f>IF('6. Kl.'!$B$2='6. Kl.'!$L$1,'6. Kl. Judge Sheet'!$D$9,'6. Kl. Judge Sheet'!$D$10)</f>
        <v>Wert</v>
      </c>
      <c r="AE14" s="214" t="str">
        <f>IF('6. Kl.'!$B$2='6. Kl.'!$L$1,'6. Kl. Judge Sheet'!$B$9,'6. Kl. Judge Sheet'!$B$10)</f>
        <v>Bemerkungen</v>
      </c>
      <c r="AF14" s="150" t="s">
        <v>113</v>
      </c>
      <c r="AG14" s="214" t="str">
        <f>IF('6. Kl.'!$B$2='6. Kl.'!$L$1,'6. Kl. Judge Sheet'!$D$9,'6. Kl. Judge Sheet'!$D$10)</f>
        <v>Wert</v>
      </c>
      <c r="AH14" s="214" t="str">
        <f>IF('6. Kl.'!$B$2='6. Kl.'!$L$1,'6. Kl. Judge Sheet'!$B$9,'6. Kl. Judge Sheet'!$B$10)</f>
        <v>Bemerkungen</v>
      </c>
      <c r="AI14" s="150" t="s">
        <v>113</v>
      </c>
      <c r="AJ14" s="214" t="str">
        <f>IF('6. Kl.'!$B$2='6. Kl.'!$L$1,'6. Kl. Judge Sheet'!$D$9,'6. Kl. Judge Sheet'!$D$10)</f>
        <v>Wert</v>
      </c>
      <c r="AK14" s="148" t="s">
        <v>115</v>
      </c>
      <c r="AL14" s="149"/>
      <c r="AM14" s="214" t="str">
        <f>IF('6. Kl.'!$B$2='6. Kl.'!$L$1,'6. Kl. Judge Sheet'!$B$9,'6. Kl. Judge Sheet'!$B$10)</f>
        <v>Bemerkungen</v>
      </c>
      <c r="AN14" s="150" t="s">
        <v>113</v>
      </c>
      <c r="AO14" s="214" t="str">
        <f>IF('6. Kl.'!$B$2='6. Kl.'!$L$1,'6. Kl. Judge Sheet'!$D$9,'6. Kl. Judge Sheet'!$D$10)</f>
        <v>Wert</v>
      </c>
      <c r="AP14" s="214" t="str">
        <f>IF('6. Kl.'!$B$2='6. Kl.'!$L$1,'6. Kl. Judge Sheet'!$B$9,'6. Kl. Judge Sheet'!$B$10)</f>
        <v>Bemerkungen</v>
      </c>
      <c r="AQ14" s="150" t="s">
        <v>113</v>
      </c>
      <c r="AR14" s="214" t="str">
        <f>IF('6. Kl.'!$B$2='6. Kl.'!$L$1,'6. Kl. Judge Sheet'!$D$9,'6. Kl. Judge Sheet'!$D$10)</f>
        <v>Wert</v>
      </c>
      <c r="AS14" s="214" t="str">
        <f>IF('6. Kl.'!$B$2='6. Kl.'!$L$1,'6. Kl. Judge Sheet'!$B$9,'6. Kl. Judge Sheet'!$B$10)</f>
        <v>Bemerkungen</v>
      </c>
      <c r="AT14" s="150" t="s">
        <v>113</v>
      </c>
      <c r="AU14" s="214" t="str">
        <f>IF('6. Kl.'!$B$2='6. Kl.'!$L$1,'6. Kl. Judge Sheet'!$D$9,'6. Kl. Judge Sheet'!$D$10)</f>
        <v>Wert</v>
      </c>
      <c r="AV14" s="214" t="str">
        <f>IF('6. Kl.'!$B$2='6. Kl.'!$L$1,'6. Kl. Judge Sheet'!$B$9,'6. Kl. Judge Sheet'!$B$10)</f>
        <v>Bemerkungen</v>
      </c>
      <c r="AW14" s="150" t="s">
        <v>113</v>
      </c>
      <c r="AX14" s="214" t="str">
        <f>IF('6. Kl.'!$B$2='6. Kl.'!$L$1,'6. Kl. Judge Sheet'!$D$9,'6. Kl. Judge Sheet'!$D$10)</f>
        <v>Wert</v>
      </c>
      <c r="AY14" s="214" t="str">
        <f>IF('6. Kl.'!$B$2='6. Kl.'!$L$1,'6. Kl. Judge Sheet'!$B$9,'6. Kl. Judge Sheet'!$B$10)</f>
        <v>Bemerkungen</v>
      </c>
      <c r="AZ14" s="150" t="s">
        <v>113</v>
      </c>
      <c r="BA14" s="214" t="str">
        <f>IF('6. Kl.'!$B$2='6. Kl.'!$L$1,'6. Kl. Judge Sheet'!$D$9,'6. Kl. Judge Sheet'!$D$10)</f>
        <v>Wert</v>
      </c>
      <c r="BB14" s="148" t="s">
        <v>115</v>
      </c>
      <c r="BC14" s="149"/>
      <c r="BD14" s="214" t="str">
        <f>IF('6. Kl.'!$B$2='6. Kl.'!$L$1,'6. Kl. Judge Sheet'!$B$9,'6. Kl. Judge Sheet'!$B$10)</f>
        <v>Bemerkungen</v>
      </c>
      <c r="BE14" s="150" t="s">
        <v>113</v>
      </c>
      <c r="BF14" s="214" t="str">
        <f>IF('6. Kl.'!$B$2='6. Kl.'!$L$1,'6. Kl. Judge Sheet'!$D$9,'6. Kl. Judge Sheet'!$D$10)</f>
        <v>Wert</v>
      </c>
      <c r="BG14" s="214" t="str">
        <f>IF('6. Kl.'!$B$2='6. Kl.'!$L$1,'6. Kl. Judge Sheet'!$B$9,'6. Kl. Judge Sheet'!$B$10)</f>
        <v>Bemerkungen</v>
      </c>
      <c r="BH14" s="150" t="s">
        <v>113</v>
      </c>
      <c r="BI14" s="214" t="str">
        <f>IF('6. Kl.'!$B$2='6. Kl.'!$L$1,'6. Kl. Judge Sheet'!$D$9,'6. Kl. Judge Sheet'!$D$10)</f>
        <v>Wert</v>
      </c>
      <c r="BJ14" s="214" t="str">
        <f>IF('6. Kl.'!$B$2='6. Kl.'!$L$1,'6. Kl. Judge Sheet'!$B$9,'6. Kl. Judge Sheet'!$B$10)</f>
        <v>Bemerkungen</v>
      </c>
      <c r="BK14" s="150" t="s">
        <v>113</v>
      </c>
      <c r="BL14" s="214" t="str">
        <f>IF('6. Kl.'!$B$2='6. Kl.'!$L$1,'6. Kl. Judge Sheet'!$D$9,'6. Kl. Judge Sheet'!$D$10)</f>
        <v>Wert</v>
      </c>
      <c r="BM14" s="214" t="str">
        <f>IF('6. Kl.'!$B$2='6. Kl.'!$L$1,'6. Kl. Judge Sheet'!$B$9,'6. Kl. Judge Sheet'!$B$10)</f>
        <v>Bemerkungen</v>
      </c>
      <c r="BN14" s="150" t="s">
        <v>113</v>
      </c>
      <c r="BO14" s="214" t="str">
        <f>IF('6. Kl.'!$B$2='6. Kl.'!$L$1,'6. Kl. Judge Sheet'!$D$9,'6. Kl. Judge Sheet'!$D$10)</f>
        <v>Wert</v>
      </c>
      <c r="BP14" s="214" t="str">
        <f>IF('6. Kl.'!$B$2='6. Kl.'!$L$1,'6. Kl. Judge Sheet'!$B$9,'6. Kl. Judge Sheet'!$B$10)</f>
        <v>Bemerkungen</v>
      </c>
      <c r="BQ14" s="150" t="s">
        <v>113</v>
      </c>
      <c r="BR14" s="214" t="str">
        <f>IF('6. Kl.'!$B$2='6. Kl.'!$L$1,'6. Kl. Judge Sheet'!$D$9,'6. Kl. Judge Sheet'!$D$10)</f>
        <v>Wert</v>
      </c>
      <c r="BV14" s="67"/>
    </row>
    <row r="15" spans="1:77" ht="32.1" customHeight="1">
      <c r="B15" s="151" t="str">
        <f>CONCATENATE(LEFT(B$14,LEN(B$14)-1)," ",'6. Kl.'!A$46,":")</f>
        <v>Element 1:</v>
      </c>
      <c r="C15" s="196">
        <f>IF('6. Kl.'!$E$46="","",'6. Kl.'!$E$46)</f>
        <v>0.4</v>
      </c>
      <c r="D15" s="152" t="s">
        <v>111</v>
      </c>
      <c r="E15" s="153"/>
      <c r="F15" s="216"/>
      <c r="G15" s="220"/>
      <c r="H15" s="153"/>
      <c r="I15" s="216"/>
      <c r="J15" s="220"/>
      <c r="K15" s="153"/>
      <c r="L15" s="216"/>
      <c r="M15" s="220"/>
      <c r="N15" s="153"/>
      <c r="O15" s="216"/>
      <c r="P15" s="220"/>
      <c r="Q15" s="153"/>
      <c r="R15" s="216"/>
      <c r="S15" s="220"/>
      <c r="T15" s="196">
        <f>IF('6. Kl.'!$E$46="","",'6. Kl.'!$E$46)</f>
        <v>0.4</v>
      </c>
      <c r="U15" s="152" t="s">
        <v>111</v>
      </c>
      <c r="V15" s="153"/>
      <c r="W15" s="216"/>
      <c r="X15" s="220"/>
      <c r="Y15" s="153"/>
      <c r="Z15" s="216"/>
      <c r="AA15" s="220"/>
      <c r="AB15" s="153"/>
      <c r="AC15" s="216"/>
      <c r="AD15" s="220"/>
      <c r="AE15" s="153"/>
      <c r="AF15" s="216"/>
      <c r="AG15" s="220"/>
      <c r="AH15" s="153"/>
      <c r="AI15" s="216"/>
      <c r="AJ15" s="220"/>
      <c r="AK15" s="196">
        <f>IF('6. Kl.'!$E$46="","",'6. Kl.'!$E$46)</f>
        <v>0.4</v>
      </c>
      <c r="AL15" s="152" t="s">
        <v>111</v>
      </c>
      <c r="AM15" s="153"/>
      <c r="AN15" s="216"/>
      <c r="AO15" s="220"/>
      <c r="AP15" s="153"/>
      <c r="AQ15" s="216"/>
      <c r="AR15" s="220"/>
      <c r="AS15" s="153"/>
      <c r="AT15" s="216"/>
      <c r="AU15" s="220"/>
      <c r="AV15" s="153"/>
      <c r="AW15" s="216"/>
      <c r="AX15" s="220"/>
      <c r="AY15" s="153"/>
      <c r="AZ15" s="216"/>
      <c r="BA15" s="220"/>
      <c r="BB15" s="196">
        <f>IF('6. Kl.'!$E$46="","",'6. Kl.'!$E$46)</f>
        <v>0.4</v>
      </c>
      <c r="BC15" s="152" t="s">
        <v>111</v>
      </c>
      <c r="BD15" s="153"/>
      <c r="BE15" s="216"/>
      <c r="BF15" s="220"/>
      <c r="BG15" s="153"/>
      <c r="BH15" s="216"/>
      <c r="BI15" s="220"/>
      <c r="BJ15" s="153"/>
      <c r="BK15" s="216"/>
      <c r="BL15" s="220"/>
      <c r="BM15" s="153"/>
      <c r="BN15" s="216"/>
      <c r="BO15" s="220"/>
      <c r="BP15" s="153"/>
      <c r="BQ15" s="216"/>
      <c r="BR15" s="220"/>
      <c r="BV15" s="68">
        <v>1</v>
      </c>
    </row>
    <row r="16" spans="1:77" ht="32.1" customHeight="1">
      <c r="B16" s="418" t="str">
        <f>IF('6. Kl.'!$B$46="","",'6. Kl.'!$B$46)</f>
        <v>Salchow</v>
      </c>
      <c r="C16" s="197"/>
      <c r="D16" s="155" t="s">
        <v>110</v>
      </c>
      <c r="E16" s="156"/>
      <c r="F16" s="217"/>
      <c r="G16" s="219" t="str">
        <f>IF(F15="","",MAX(F15,F16,F17)/10*$C$15+$C$15)</f>
        <v/>
      </c>
      <c r="H16" s="156"/>
      <c r="I16" s="217"/>
      <c r="J16" s="219" t="str">
        <f>IF(I15="","",MAX(I15,I16,I17)/10*$C$15+$C$15)</f>
        <v/>
      </c>
      <c r="K16" s="156"/>
      <c r="L16" s="217"/>
      <c r="M16" s="219" t="str">
        <f>IF(L15="","",MAX(L15,L16,L17)/10*$C$15+$C$15)</f>
        <v/>
      </c>
      <c r="N16" s="156"/>
      <c r="O16" s="217"/>
      <c r="P16" s="219" t="str">
        <f>IF(O15="","",MAX(O15,O16,O17)/10*$C$15+$C$15)</f>
        <v/>
      </c>
      <c r="Q16" s="156"/>
      <c r="R16" s="217"/>
      <c r="S16" s="219" t="str">
        <f>IF(R15="","",MAX(R15,R16,R17)/10*$C$15+$C$15)</f>
        <v/>
      </c>
      <c r="T16" s="197"/>
      <c r="U16" s="155" t="s">
        <v>110</v>
      </c>
      <c r="V16" s="156"/>
      <c r="W16" s="217"/>
      <c r="X16" s="219" t="str">
        <f>IF(W15="","",MAX(W15,W16,W17)/10*$C$15+$C$15)</f>
        <v/>
      </c>
      <c r="Y16" s="156"/>
      <c r="Z16" s="217"/>
      <c r="AA16" s="219" t="str">
        <f>IF(Z15="","",MAX(Z15,Z16,Z17)/10*$C$15+$C$15)</f>
        <v/>
      </c>
      <c r="AB16" s="156"/>
      <c r="AC16" s="217"/>
      <c r="AD16" s="219" t="str">
        <f>IF(AC15="","",MAX(AC15,AC16,AC17)/10*$C$15+$C$15)</f>
        <v/>
      </c>
      <c r="AE16" s="156"/>
      <c r="AF16" s="217"/>
      <c r="AG16" s="219" t="str">
        <f>IF(AF15="","",MAX(AF15,AF16,AF17)/10*$C$15+$C$15)</f>
        <v/>
      </c>
      <c r="AH16" s="156"/>
      <c r="AI16" s="217"/>
      <c r="AJ16" s="219" t="str">
        <f>IF(AI15="","",MAX(AI15,AI16,AI17)/10*$C$15+$C$15)</f>
        <v/>
      </c>
      <c r="AK16" s="197"/>
      <c r="AL16" s="155" t="s">
        <v>110</v>
      </c>
      <c r="AM16" s="156"/>
      <c r="AN16" s="217"/>
      <c r="AO16" s="219" t="str">
        <f>IF(AN15="","",MAX(AN15,AN16,AN17)/10*$C$15+$C$15)</f>
        <v/>
      </c>
      <c r="AP16" s="156"/>
      <c r="AQ16" s="217"/>
      <c r="AR16" s="219" t="str">
        <f>IF(AQ15="","",MAX(AQ15,AQ16,AQ17)/10*$C$15+$C$15)</f>
        <v/>
      </c>
      <c r="AS16" s="156"/>
      <c r="AT16" s="217"/>
      <c r="AU16" s="219" t="str">
        <f>IF(AT15="","",MAX(AT15,AT16,AT17)/10*$C$15+$C$15)</f>
        <v/>
      </c>
      <c r="AV16" s="156"/>
      <c r="AW16" s="217"/>
      <c r="AX16" s="219" t="str">
        <f>IF(AW15="","",MAX(AW15,AW16,AW17)/10*$C$15+$C$15)</f>
        <v/>
      </c>
      <c r="AY16" s="156"/>
      <c r="AZ16" s="217"/>
      <c r="BA16" s="219" t="str">
        <f>IF(AZ15="","",MAX(AZ15,AZ16,AZ17)/10*$C$15+$C$15)</f>
        <v/>
      </c>
      <c r="BB16" s="197"/>
      <c r="BC16" s="155" t="s">
        <v>110</v>
      </c>
      <c r="BD16" s="156"/>
      <c r="BE16" s="217"/>
      <c r="BF16" s="219" t="str">
        <f>IF(BE15="","",MAX(BE15,BE16,BE17)/10*$C$15+$C$15)</f>
        <v/>
      </c>
      <c r="BG16" s="156"/>
      <c r="BH16" s="217"/>
      <c r="BI16" s="219" t="str">
        <f>IF(BH15="","",MAX(BH15,BH16,BH17)/10*$C$15+$C$15)</f>
        <v/>
      </c>
      <c r="BJ16" s="156"/>
      <c r="BK16" s="217"/>
      <c r="BL16" s="219" t="str">
        <f>IF(BK15="","",MAX(BK15,BK16,BK17)/10*$C$15+$C$15)</f>
        <v/>
      </c>
      <c r="BM16" s="156"/>
      <c r="BN16" s="217"/>
      <c r="BO16" s="219" t="str">
        <f>IF(BN15="","",MAX(BN15,BN16,BN17)/10*$C$15+$C$15)</f>
        <v/>
      </c>
      <c r="BP16" s="156"/>
      <c r="BQ16" s="217"/>
      <c r="BR16" s="219" t="str">
        <f>IF(BQ15="","",MAX(BQ15,BQ16,BQ17)/10*$C$15+$C$15)</f>
        <v/>
      </c>
    </row>
    <row r="17" spans="2:74" ht="32.1" customHeight="1">
      <c r="B17" s="419"/>
      <c r="C17" s="198"/>
      <c r="D17" s="155" t="s">
        <v>109</v>
      </c>
      <c r="E17" s="150"/>
      <c r="F17" s="218"/>
      <c r="G17" s="221"/>
      <c r="H17" s="150"/>
      <c r="I17" s="218"/>
      <c r="J17" s="221"/>
      <c r="K17" s="150"/>
      <c r="L17" s="218"/>
      <c r="M17" s="221"/>
      <c r="N17" s="150"/>
      <c r="O17" s="218"/>
      <c r="P17" s="221"/>
      <c r="Q17" s="150"/>
      <c r="R17" s="218"/>
      <c r="S17" s="221"/>
      <c r="T17" s="198"/>
      <c r="U17" s="155" t="s">
        <v>109</v>
      </c>
      <c r="V17" s="150"/>
      <c r="W17" s="218"/>
      <c r="X17" s="221"/>
      <c r="Y17" s="150"/>
      <c r="Z17" s="218"/>
      <c r="AA17" s="221"/>
      <c r="AB17" s="150"/>
      <c r="AC17" s="218"/>
      <c r="AD17" s="221"/>
      <c r="AE17" s="150"/>
      <c r="AF17" s="218"/>
      <c r="AG17" s="221"/>
      <c r="AH17" s="150"/>
      <c r="AI17" s="218"/>
      <c r="AJ17" s="221"/>
      <c r="AK17" s="198"/>
      <c r="AL17" s="155" t="s">
        <v>109</v>
      </c>
      <c r="AM17" s="150"/>
      <c r="AN17" s="218"/>
      <c r="AO17" s="221"/>
      <c r="AP17" s="150"/>
      <c r="AQ17" s="218"/>
      <c r="AR17" s="221"/>
      <c r="AS17" s="150"/>
      <c r="AT17" s="218"/>
      <c r="AU17" s="221"/>
      <c r="AV17" s="150"/>
      <c r="AW17" s="218"/>
      <c r="AX17" s="221"/>
      <c r="AY17" s="150"/>
      <c r="AZ17" s="218"/>
      <c r="BA17" s="221"/>
      <c r="BB17" s="198"/>
      <c r="BC17" s="155" t="s">
        <v>109</v>
      </c>
      <c r="BD17" s="150"/>
      <c r="BE17" s="218"/>
      <c r="BF17" s="221"/>
      <c r="BG17" s="150"/>
      <c r="BH17" s="218"/>
      <c r="BI17" s="221"/>
      <c r="BJ17" s="150"/>
      <c r="BK17" s="218"/>
      <c r="BL17" s="221"/>
      <c r="BM17" s="150"/>
      <c r="BN17" s="218"/>
      <c r="BO17" s="221"/>
      <c r="BP17" s="150"/>
      <c r="BQ17" s="218"/>
      <c r="BR17" s="221"/>
    </row>
    <row r="18" spans="2:74" ht="32.1" customHeight="1">
      <c r="B18" s="151" t="str">
        <f>CONCATENATE(LEFT(B$14,LEN(B$14)-1)," ",'6. Kl.'!A$47,":")</f>
        <v>Element 2:</v>
      </c>
      <c r="C18" s="196">
        <f>IF('6. Kl.'!$E$47="","",'6. Kl.'!$E$47)</f>
        <v>0.5</v>
      </c>
      <c r="D18" s="152" t="s">
        <v>111</v>
      </c>
      <c r="E18" s="150"/>
      <c r="F18" s="218"/>
      <c r="G18" s="222"/>
      <c r="H18" s="150"/>
      <c r="I18" s="218"/>
      <c r="J18" s="222"/>
      <c r="K18" s="150"/>
      <c r="L18" s="218"/>
      <c r="M18" s="222"/>
      <c r="N18" s="150"/>
      <c r="O18" s="218"/>
      <c r="P18" s="222"/>
      <c r="Q18" s="150"/>
      <c r="R18" s="218"/>
      <c r="S18" s="222"/>
      <c r="T18" s="196">
        <f>IF('6. Kl.'!$E$47="","",'6. Kl.'!$E$47)</f>
        <v>0.5</v>
      </c>
      <c r="U18" s="152" t="s">
        <v>111</v>
      </c>
      <c r="V18" s="150"/>
      <c r="W18" s="218"/>
      <c r="X18" s="222"/>
      <c r="Y18" s="150"/>
      <c r="Z18" s="218"/>
      <c r="AA18" s="222"/>
      <c r="AB18" s="150"/>
      <c r="AC18" s="218"/>
      <c r="AD18" s="222"/>
      <c r="AE18" s="150"/>
      <c r="AF18" s="218"/>
      <c r="AG18" s="222"/>
      <c r="AH18" s="150"/>
      <c r="AI18" s="218"/>
      <c r="AJ18" s="222"/>
      <c r="AK18" s="196">
        <f>IF('6. Kl.'!$E$47="","",'6. Kl.'!$E$47)</f>
        <v>0.5</v>
      </c>
      <c r="AL18" s="152" t="s">
        <v>111</v>
      </c>
      <c r="AM18" s="150"/>
      <c r="AN18" s="218"/>
      <c r="AO18" s="222"/>
      <c r="AP18" s="150"/>
      <c r="AQ18" s="218"/>
      <c r="AR18" s="222"/>
      <c r="AS18" s="150"/>
      <c r="AT18" s="218"/>
      <c r="AU18" s="222"/>
      <c r="AV18" s="150"/>
      <c r="AW18" s="218"/>
      <c r="AX18" s="222"/>
      <c r="AY18" s="150"/>
      <c r="AZ18" s="218"/>
      <c r="BA18" s="222"/>
      <c r="BB18" s="196">
        <f>IF('6. Kl.'!$E$47="","",'6. Kl.'!$E$47)</f>
        <v>0.5</v>
      </c>
      <c r="BC18" s="152" t="s">
        <v>111</v>
      </c>
      <c r="BD18" s="150"/>
      <c r="BE18" s="218"/>
      <c r="BF18" s="222"/>
      <c r="BG18" s="150"/>
      <c r="BH18" s="218"/>
      <c r="BI18" s="222"/>
      <c r="BJ18" s="150"/>
      <c r="BK18" s="218"/>
      <c r="BL18" s="222"/>
      <c r="BM18" s="150"/>
      <c r="BN18" s="218"/>
      <c r="BO18" s="222"/>
      <c r="BP18" s="150"/>
      <c r="BQ18" s="218"/>
      <c r="BR18" s="222"/>
      <c r="BV18" s="68">
        <v>1</v>
      </c>
    </row>
    <row r="19" spans="2:74" ht="32.1" customHeight="1">
      <c r="B19" s="154" t="str">
        <f>IF('6. Kl.'!$B$47="","",'6. Kl.'!$B$47)</f>
        <v>Rittberger</v>
      </c>
      <c r="C19" s="197"/>
      <c r="D19" s="152" t="s">
        <v>110</v>
      </c>
      <c r="E19" s="150"/>
      <c r="F19" s="218"/>
      <c r="G19" s="219" t="str">
        <f>IF(F18="","",MAX(F18,F19,F20)/10*$C$18+$C$18)</f>
        <v/>
      </c>
      <c r="H19" s="150"/>
      <c r="I19" s="218"/>
      <c r="J19" s="219" t="str">
        <f>IF(I18="","",MAX(I18,I19,I20)/10*$C$18+$C$18)</f>
        <v/>
      </c>
      <c r="K19" s="150"/>
      <c r="L19" s="218"/>
      <c r="M19" s="219" t="str">
        <f>IF(L18="","",MAX(L18,L19,L20)/10*$C$18+$C$18)</f>
        <v/>
      </c>
      <c r="N19" s="150"/>
      <c r="O19" s="218"/>
      <c r="P19" s="219" t="str">
        <f>IF(O18="","",MAX(O18,O19,O20)/10*$C$18+$C$18)</f>
        <v/>
      </c>
      <c r="Q19" s="150"/>
      <c r="R19" s="218"/>
      <c r="S19" s="219" t="str">
        <f>IF(R18="","",MAX(R18,R19,R20)/10*$C$18+$C$18)</f>
        <v/>
      </c>
      <c r="T19" s="197"/>
      <c r="U19" s="152" t="s">
        <v>110</v>
      </c>
      <c r="V19" s="150"/>
      <c r="W19" s="218"/>
      <c r="X19" s="219" t="str">
        <f>IF(W18="","",MAX(W18,W19,W20)/10*$C$18+$C$18)</f>
        <v/>
      </c>
      <c r="Y19" s="150"/>
      <c r="Z19" s="218"/>
      <c r="AA19" s="219" t="str">
        <f>IF(Z18="","",MAX(Z18,Z19,Z20)/10*$C$18+$C$18)</f>
        <v/>
      </c>
      <c r="AB19" s="150"/>
      <c r="AC19" s="218"/>
      <c r="AD19" s="219" t="str">
        <f>IF(AC18="","",MAX(AC18,AC19,AC20)/10*$C$18+$C$18)</f>
        <v/>
      </c>
      <c r="AE19" s="150"/>
      <c r="AF19" s="218"/>
      <c r="AG19" s="219" t="str">
        <f>IF(AF18="","",MAX(AF18,AF19,AF20)/10*$C$18+$C$18)</f>
        <v/>
      </c>
      <c r="AH19" s="150"/>
      <c r="AI19" s="218"/>
      <c r="AJ19" s="219" t="str">
        <f>IF(AI18="","",MAX(AI18,AI19,AI20)/10*$C$18+$C$18)</f>
        <v/>
      </c>
      <c r="AK19" s="197"/>
      <c r="AL19" s="152" t="s">
        <v>110</v>
      </c>
      <c r="AM19" s="150"/>
      <c r="AN19" s="218"/>
      <c r="AO19" s="219" t="str">
        <f>IF(AN18="","",MAX(AN18,AN19,AN20)/10*$C$18+$C$18)</f>
        <v/>
      </c>
      <c r="AP19" s="150"/>
      <c r="AQ19" s="218"/>
      <c r="AR19" s="219" t="str">
        <f>IF(AQ18="","",MAX(AQ18,AQ19,AQ20)/10*$C$18+$C$18)</f>
        <v/>
      </c>
      <c r="AS19" s="150"/>
      <c r="AT19" s="218"/>
      <c r="AU19" s="219" t="str">
        <f>IF(AT18="","",MAX(AT18,AT19,AT20)/10*$C$18+$C$18)</f>
        <v/>
      </c>
      <c r="AV19" s="150"/>
      <c r="AW19" s="218"/>
      <c r="AX19" s="219" t="str">
        <f>IF(AW18="","",MAX(AW18,AW19,AW20)/10*$C$18+$C$18)</f>
        <v/>
      </c>
      <c r="AY19" s="150"/>
      <c r="AZ19" s="218"/>
      <c r="BA19" s="219" t="str">
        <f>IF(AZ18="","",MAX(AZ18,AZ19,AZ20)/10*$C$18+$C$18)</f>
        <v/>
      </c>
      <c r="BB19" s="197"/>
      <c r="BC19" s="152" t="s">
        <v>110</v>
      </c>
      <c r="BD19" s="150"/>
      <c r="BE19" s="218"/>
      <c r="BF19" s="219" t="str">
        <f>IF(BE18="","",MAX(BE18,BE19,BE20)/10*$C$18+$C$18)</f>
        <v/>
      </c>
      <c r="BG19" s="150"/>
      <c r="BH19" s="218"/>
      <c r="BI19" s="219" t="str">
        <f>IF(BH18="","",MAX(BH18,BH19,BH20)/10*$C$18+$C$18)</f>
        <v/>
      </c>
      <c r="BJ19" s="150"/>
      <c r="BK19" s="218"/>
      <c r="BL19" s="219" t="str">
        <f>IF(BK18="","",MAX(BK18,BK19,BK20)/10*$C$18+$C$18)</f>
        <v/>
      </c>
      <c r="BM19" s="150"/>
      <c r="BN19" s="218"/>
      <c r="BO19" s="219" t="str">
        <f>IF(BN18="","",MAX(BN18,BN19,BN20)/10*$C$18+$C$18)</f>
        <v/>
      </c>
      <c r="BP19" s="150"/>
      <c r="BQ19" s="218"/>
      <c r="BR19" s="219" t="str">
        <f>IF(BQ18="","",MAX(BQ18,BQ19,BQ20)/10*$C$18+$C$18)</f>
        <v/>
      </c>
    </row>
    <row r="20" spans="2:74" ht="32.1" customHeight="1">
      <c r="B20" s="154"/>
      <c r="C20" s="198"/>
      <c r="D20" s="152" t="s">
        <v>109</v>
      </c>
      <c r="E20" s="150"/>
      <c r="F20" s="218"/>
      <c r="G20" s="223"/>
      <c r="H20" s="150"/>
      <c r="I20" s="218"/>
      <c r="J20" s="223"/>
      <c r="K20" s="150"/>
      <c r="L20" s="218"/>
      <c r="M20" s="223"/>
      <c r="N20" s="150"/>
      <c r="O20" s="218"/>
      <c r="P20" s="223"/>
      <c r="Q20" s="150"/>
      <c r="R20" s="218"/>
      <c r="S20" s="223"/>
      <c r="T20" s="198"/>
      <c r="U20" s="152" t="s">
        <v>109</v>
      </c>
      <c r="V20" s="150"/>
      <c r="W20" s="218"/>
      <c r="X20" s="223"/>
      <c r="Y20" s="150"/>
      <c r="Z20" s="218"/>
      <c r="AA20" s="223"/>
      <c r="AB20" s="150"/>
      <c r="AC20" s="218"/>
      <c r="AD20" s="223"/>
      <c r="AE20" s="150"/>
      <c r="AF20" s="218"/>
      <c r="AG20" s="223"/>
      <c r="AH20" s="150"/>
      <c r="AI20" s="218"/>
      <c r="AJ20" s="223"/>
      <c r="AK20" s="198"/>
      <c r="AL20" s="152" t="s">
        <v>109</v>
      </c>
      <c r="AM20" s="150"/>
      <c r="AN20" s="218"/>
      <c r="AO20" s="223"/>
      <c r="AP20" s="150"/>
      <c r="AQ20" s="218"/>
      <c r="AR20" s="223"/>
      <c r="AS20" s="150"/>
      <c r="AT20" s="218"/>
      <c r="AU20" s="223"/>
      <c r="AV20" s="150"/>
      <c r="AW20" s="218"/>
      <c r="AX20" s="223"/>
      <c r="AY20" s="150"/>
      <c r="AZ20" s="218"/>
      <c r="BA20" s="223"/>
      <c r="BB20" s="198"/>
      <c r="BC20" s="152" t="s">
        <v>109</v>
      </c>
      <c r="BD20" s="150"/>
      <c r="BE20" s="218"/>
      <c r="BF20" s="223"/>
      <c r="BG20" s="150"/>
      <c r="BH20" s="218"/>
      <c r="BI20" s="223"/>
      <c r="BJ20" s="150"/>
      <c r="BK20" s="218"/>
      <c r="BL20" s="223"/>
      <c r="BM20" s="150"/>
      <c r="BN20" s="218"/>
      <c r="BO20" s="223"/>
      <c r="BP20" s="150"/>
      <c r="BQ20" s="218"/>
      <c r="BR20" s="223"/>
    </row>
    <row r="21" spans="2:74" ht="32.1" customHeight="1">
      <c r="B21" s="151" t="str">
        <f>CONCATENATE(LEFT(B$14,LEN(B$14)-1)," ",'6. Kl.'!A$48,":")</f>
        <v>Element 3:</v>
      </c>
      <c r="C21" s="196">
        <f>IF('6. Kl.'!$E$48="","",'6. Kl.'!$E$48)</f>
        <v>0.5</v>
      </c>
      <c r="D21" s="152" t="s">
        <v>111</v>
      </c>
      <c r="E21" s="150"/>
      <c r="F21" s="218"/>
      <c r="G21" s="222"/>
      <c r="H21" s="150"/>
      <c r="I21" s="218"/>
      <c r="J21" s="222"/>
      <c r="K21" s="150"/>
      <c r="L21" s="218"/>
      <c r="M21" s="222"/>
      <c r="N21" s="150"/>
      <c r="O21" s="218"/>
      <c r="P21" s="222"/>
      <c r="Q21" s="150"/>
      <c r="R21" s="218"/>
      <c r="S21" s="222"/>
      <c r="T21" s="196">
        <f>IF('6. Kl.'!$E$48="","",'6. Kl.'!$E$48)</f>
        <v>0.5</v>
      </c>
      <c r="U21" s="152" t="s">
        <v>111</v>
      </c>
      <c r="V21" s="150"/>
      <c r="W21" s="218"/>
      <c r="X21" s="222"/>
      <c r="Y21" s="150"/>
      <c r="Z21" s="218"/>
      <c r="AA21" s="222"/>
      <c r="AB21" s="150"/>
      <c r="AC21" s="218"/>
      <c r="AD21" s="222"/>
      <c r="AE21" s="150"/>
      <c r="AF21" s="218"/>
      <c r="AG21" s="222"/>
      <c r="AH21" s="150"/>
      <c r="AI21" s="218"/>
      <c r="AJ21" s="222"/>
      <c r="AK21" s="196">
        <f>IF('6. Kl.'!$E$48="","",'6. Kl.'!$E$48)</f>
        <v>0.5</v>
      </c>
      <c r="AL21" s="152" t="s">
        <v>111</v>
      </c>
      <c r="AM21" s="150"/>
      <c r="AN21" s="218"/>
      <c r="AO21" s="222"/>
      <c r="AP21" s="150"/>
      <c r="AQ21" s="218"/>
      <c r="AR21" s="222"/>
      <c r="AS21" s="150"/>
      <c r="AT21" s="218"/>
      <c r="AU21" s="222"/>
      <c r="AV21" s="150"/>
      <c r="AW21" s="218"/>
      <c r="AX21" s="222"/>
      <c r="AY21" s="150"/>
      <c r="AZ21" s="218"/>
      <c r="BA21" s="222"/>
      <c r="BB21" s="196">
        <f>IF('6. Kl.'!$E$48="","",'6. Kl.'!$E$48)</f>
        <v>0.5</v>
      </c>
      <c r="BC21" s="152" t="s">
        <v>111</v>
      </c>
      <c r="BD21" s="150"/>
      <c r="BE21" s="218"/>
      <c r="BF21" s="222"/>
      <c r="BG21" s="150"/>
      <c r="BH21" s="218"/>
      <c r="BI21" s="222"/>
      <c r="BJ21" s="150"/>
      <c r="BK21" s="218"/>
      <c r="BL21" s="222"/>
      <c r="BM21" s="150"/>
      <c r="BN21" s="218"/>
      <c r="BO21" s="222"/>
      <c r="BP21" s="150"/>
      <c r="BQ21" s="218"/>
      <c r="BR21" s="222"/>
      <c r="BV21" s="68" t="e">
        <f>'6. Kl.'!#REF!</f>
        <v>#REF!</v>
      </c>
    </row>
    <row r="22" spans="2:74" ht="32.1" customHeight="1">
      <c r="B22" s="418" t="str">
        <f>IF('6. Kl.'!$B$48="","",'6. Kl.'!$B$48)</f>
        <v>Flip</v>
      </c>
      <c r="C22" s="197"/>
      <c r="D22" s="152" t="s">
        <v>110</v>
      </c>
      <c r="E22" s="156"/>
      <c r="F22" s="217"/>
      <c r="G22" s="219" t="str">
        <f>IF(F21="","",MAX(F21,F22,F23)/10*$C$21+$C$21)</f>
        <v/>
      </c>
      <c r="H22" s="156"/>
      <c r="I22" s="217"/>
      <c r="J22" s="219" t="str">
        <f>IF(I21="","",MAX(I21,I22,I23)/10*$C$21+$C$21)</f>
        <v/>
      </c>
      <c r="K22" s="156"/>
      <c r="L22" s="217"/>
      <c r="M22" s="219" t="str">
        <f>IF(L21="","",MAX(L21,L22,L23)/10*$C$21+$C$21)</f>
        <v/>
      </c>
      <c r="N22" s="156"/>
      <c r="O22" s="217"/>
      <c r="P22" s="219" t="str">
        <f>IF(O21="","",MAX(O21,O22,O23)/10*$C$21+$C$21)</f>
        <v/>
      </c>
      <c r="Q22" s="156"/>
      <c r="R22" s="217"/>
      <c r="S22" s="219" t="str">
        <f>IF(R21="","",MAX(R21,R22,R23)/10*$C$21+$C$21)</f>
        <v/>
      </c>
      <c r="T22" s="197"/>
      <c r="U22" s="152" t="s">
        <v>110</v>
      </c>
      <c r="V22" s="156"/>
      <c r="W22" s="217"/>
      <c r="X22" s="219" t="str">
        <f>IF(W21="","",MAX(W21,W22,W23)/10*$C$21+$C$21)</f>
        <v/>
      </c>
      <c r="Y22" s="156"/>
      <c r="Z22" s="217"/>
      <c r="AA22" s="219" t="str">
        <f>IF(Z21="","",MAX(Z21,Z22,Z23)/10*$C$21+$C$21)</f>
        <v/>
      </c>
      <c r="AB22" s="156"/>
      <c r="AC22" s="217"/>
      <c r="AD22" s="219" t="str">
        <f>IF(AC21="","",MAX(AC21,AC22,AC23)/10*$C$21+$C$21)</f>
        <v/>
      </c>
      <c r="AE22" s="156"/>
      <c r="AF22" s="217"/>
      <c r="AG22" s="219" t="str">
        <f>IF(AF21="","",MAX(AF21,AF22,AF23)/10*$C$21+$C$21)</f>
        <v/>
      </c>
      <c r="AH22" s="156"/>
      <c r="AI22" s="217"/>
      <c r="AJ22" s="219" t="str">
        <f>IF(AI21="","",MAX(AI21,AI22,AI23)/10*$C$21+$C$21)</f>
        <v/>
      </c>
      <c r="AK22" s="197"/>
      <c r="AL22" s="152" t="s">
        <v>110</v>
      </c>
      <c r="AM22" s="156"/>
      <c r="AN22" s="217"/>
      <c r="AO22" s="219" t="str">
        <f>IF(AN21="","",MAX(AN21,AN22,AN23)/10*$C$21+$C$21)</f>
        <v/>
      </c>
      <c r="AP22" s="156"/>
      <c r="AQ22" s="217"/>
      <c r="AR22" s="219" t="str">
        <f>IF(AQ21="","",MAX(AQ21,AQ22,AQ23)/10*$C$21+$C$21)</f>
        <v/>
      </c>
      <c r="AS22" s="156"/>
      <c r="AT22" s="217"/>
      <c r="AU22" s="219" t="str">
        <f>IF(AT21="","",MAX(AT21,AT22,AT23)/10*$C$21+$C$21)</f>
        <v/>
      </c>
      <c r="AV22" s="156"/>
      <c r="AW22" s="217"/>
      <c r="AX22" s="219" t="str">
        <f>IF(AW21="","",MAX(AW21,AW22,AW23)/10*$C$21+$C$21)</f>
        <v/>
      </c>
      <c r="AY22" s="156"/>
      <c r="AZ22" s="217"/>
      <c r="BA22" s="219" t="str">
        <f>IF(AZ21="","",MAX(AZ21,AZ22,AZ23)/10*$C$21+$C$21)</f>
        <v/>
      </c>
      <c r="BB22" s="197"/>
      <c r="BC22" s="152" t="s">
        <v>110</v>
      </c>
      <c r="BD22" s="156"/>
      <c r="BE22" s="217"/>
      <c r="BF22" s="219" t="str">
        <f>IF(BE21="","",MAX(BE21,BE22,BE23)/10*$C$21+$C$21)</f>
        <v/>
      </c>
      <c r="BG22" s="156"/>
      <c r="BH22" s="217"/>
      <c r="BI22" s="219" t="str">
        <f>IF(BH21="","",MAX(BH21,BH22,BH23)/10*$C$21+$C$21)</f>
        <v/>
      </c>
      <c r="BJ22" s="156"/>
      <c r="BK22" s="217"/>
      <c r="BL22" s="219" t="str">
        <f>IF(BK21="","",MAX(BK21,BK22,BK23)/10*$C$21+$C$21)</f>
        <v/>
      </c>
      <c r="BM22" s="156"/>
      <c r="BN22" s="217"/>
      <c r="BO22" s="219" t="str">
        <f>IF(BN21="","",MAX(BN21,BN22,BN23)/10*$C$21+$C$21)</f>
        <v/>
      </c>
      <c r="BP22" s="156"/>
      <c r="BQ22" s="217"/>
      <c r="BR22" s="219" t="str">
        <f>IF(BQ21="","",MAX(BQ21,BQ22,BQ23)/10*$C$21+$C$21)</f>
        <v/>
      </c>
      <c r="BV22" s="68"/>
    </row>
    <row r="23" spans="2:74" ht="32.1" customHeight="1">
      <c r="B23" s="419"/>
      <c r="C23" s="198"/>
      <c r="D23" s="152" t="s">
        <v>109</v>
      </c>
      <c r="E23" s="156"/>
      <c r="F23" s="217"/>
      <c r="G23" s="223"/>
      <c r="H23" s="156"/>
      <c r="I23" s="217"/>
      <c r="J23" s="223"/>
      <c r="K23" s="156"/>
      <c r="L23" s="217"/>
      <c r="M23" s="223"/>
      <c r="N23" s="156"/>
      <c r="O23" s="217"/>
      <c r="P23" s="223"/>
      <c r="Q23" s="156"/>
      <c r="R23" s="217"/>
      <c r="S23" s="223"/>
      <c r="T23" s="198"/>
      <c r="U23" s="152" t="s">
        <v>109</v>
      </c>
      <c r="V23" s="156"/>
      <c r="W23" s="217"/>
      <c r="X23" s="223"/>
      <c r="Y23" s="156"/>
      <c r="Z23" s="217"/>
      <c r="AA23" s="223"/>
      <c r="AB23" s="156"/>
      <c r="AC23" s="217"/>
      <c r="AD23" s="223"/>
      <c r="AE23" s="156"/>
      <c r="AF23" s="217"/>
      <c r="AG23" s="223"/>
      <c r="AH23" s="156"/>
      <c r="AI23" s="217"/>
      <c r="AJ23" s="223"/>
      <c r="AK23" s="198"/>
      <c r="AL23" s="152" t="s">
        <v>109</v>
      </c>
      <c r="AM23" s="156"/>
      <c r="AN23" s="217"/>
      <c r="AO23" s="223"/>
      <c r="AP23" s="156"/>
      <c r="AQ23" s="217"/>
      <c r="AR23" s="223"/>
      <c r="AS23" s="156"/>
      <c r="AT23" s="217"/>
      <c r="AU23" s="223"/>
      <c r="AV23" s="156"/>
      <c r="AW23" s="217"/>
      <c r="AX23" s="223"/>
      <c r="AY23" s="156"/>
      <c r="AZ23" s="217"/>
      <c r="BA23" s="223"/>
      <c r="BB23" s="198"/>
      <c r="BC23" s="152" t="s">
        <v>109</v>
      </c>
      <c r="BD23" s="156"/>
      <c r="BE23" s="217"/>
      <c r="BF23" s="223"/>
      <c r="BG23" s="156"/>
      <c r="BH23" s="217"/>
      <c r="BI23" s="223"/>
      <c r="BJ23" s="156"/>
      <c r="BK23" s="217"/>
      <c r="BL23" s="223"/>
      <c r="BM23" s="156"/>
      <c r="BN23" s="217"/>
      <c r="BO23" s="223"/>
      <c r="BP23" s="156"/>
      <c r="BQ23" s="217"/>
      <c r="BR23" s="223"/>
      <c r="BV23" s="68"/>
    </row>
    <row r="24" spans="2:74" ht="32.1" customHeight="1">
      <c r="B24" s="151" t="str">
        <f>CONCATENATE(LEFT(B$14,LEN(B$14)-1)," ",'6. Kl.'!A$49,":")</f>
        <v>Element 4:</v>
      </c>
      <c r="C24" s="196">
        <f>IF('6. Kl.'!$E$49="","",'6. Kl.'!$E$49)</f>
        <v>0.6</v>
      </c>
      <c r="D24" s="152" t="s">
        <v>111</v>
      </c>
      <c r="E24" s="150"/>
      <c r="F24" s="218"/>
      <c r="G24" s="222"/>
      <c r="H24" s="150"/>
      <c r="I24" s="218"/>
      <c r="J24" s="222"/>
      <c r="K24" s="150"/>
      <c r="L24" s="218"/>
      <c r="M24" s="222"/>
      <c r="N24" s="150"/>
      <c r="O24" s="218"/>
      <c r="P24" s="222"/>
      <c r="Q24" s="150"/>
      <c r="R24" s="218"/>
      <c r="S24" s="222"/>
      <c r="T24" s="196">
        <f>IF('6. Kl.'!$E$49="","",'6. Kl.'!$E$49)</f>
        <v>0.6</v>
      </c>
      <c r="U24" s="152" t="s">
        <v>111</v>
      </c>
      <c r="V24" s="150"/>
      <c r="W24" s="218"/>
      <c r="X24" s="222"/>
      <c r="Y24" s="150"/>
      <c r="Z24" s="218"/>
      <c r="AA24" s="222"/>
      <c r="AB24" s="150"/>
      <c r="AC24" s="218"/>
      <c r="AD24" s="222"/>
      <c r="AE24" s="150"/>
      <c r="AF24" s="218"/>
      <c r="AG24" s="222"/>
      <c r="AH24" s="150"/>
      <c r="AI24" s="218"/>
      <c r="AJ24" s="222"/>
      <c r="AK24" s="196">
        <f>IF('6. Kl.'!$E$49="","",'6. Kl.'!$E$49)</f>
        <v>0.6</v>
      </c>
      <c r="AL24" s="152" t="s">
        <v>111</v>
      </c>
      <c r="AM24" s="150"/>
      <c r="AN24" s="218"/>
      <c r="AO24" s="222"/>
      <c r="AP24" s="150"/>
      <c r="AQ24" s="218"/>
      <c r="AR24" s="222"/>
      <c r="AS24" s="150"/>
      <c r="AT24" s="218"/>
      <c r="AU24" s="222"/>
      <c r="AV24" s="150"/>
      <c r="AW24" s="218"/>
      <c r="AX24" s="222"/>
      <c r="AY24" s="150"/>
      <c r="AZ24" s="218"/>
      <c r="BA24" s="222"/>
      <c r="BB24" s="196">
        <f>IF('6. Kl.'!$E$49="","",'6. Kl.'!$E$49)</f>
        <v>0.6</v>
      </c>
      <c r="BC24" s="152" t="s">
        <v>111</v>
      </c>
      <c r="BD24" s="150"/>
      <c r="BE24" s="218"/>
      <c r="BF24" s="222"/>
      <c r="BG24" s="150"/>
      <c r="BH24" s="218"/>
      <c r="BI24" s="222"/>
      <c r="BJ24" s="150"/>
      <c r="BK24" s="218"/>
      <c r="BL24" s="222"/>
      <c r="BM24" s="150"/>
      <c r="BN24" s="218"/>
      <c r="BO24" s="222"/>
      <c r="BP24" s="150"/>
      <c r="BQ24" s="218"/>
      <c r="BR24" s="222"/>
      <c r="BV24" s="68" t="e">
        <f>'6. Kl.'!#REF!</f>
        <v>#REF!</v>
      </c>
    </row>
    <row r="25" spans="2:74" ht="32.1" customHeight="1">
      <c r="B25" s="203" t="str">
        <f>IF('6. Kl.'!$B$49="","",'6. Kl.'!$B$49)</f>
        <v>Schritt mit va und ve Dreier</v>
      </c>
      <c r="C25" s="197"/>
      <c r="D25" s="152" t="s">
        <v>110</v>
      </c>
      <c r="E25" s="156"/>
      <c r="F25" s="217"/>
      <c r="G25" s="219" t="str">
        <f>IF(F24="","",MAX(F24,F25,F26)/10*$C$24+$C$24)</f>
        <v/>
      </c>
      <c r="H25" s="156"/>
      <c r="I25" s="217"/>
      <c r="J25" s="219" t="str">
        <f>IF(I24="","",MAX(I24,I25,I26)/10*$C$24+$C$24)</f>
        <v/>
      </c>
      <c r="K25" s="156"/>
      <c r="L25" s="217"/>
      <c r="M25" s="219" t="str">
        <f>IF(L24="","",MAX(L24,L25,L26)/10*$C$24+$C$24)</f>
        <v/>
      </c>
      <c r="N25" s="156"/>
      <c r="O25" s="217"/>
      <c r="P25" s="219" t="str">
        <f>IF(O24="","",MAX(O24,O25,O26)/10*$C$24+$C$24)</f>
        <v/>
      </c>
      <c r="Q25" s="156"/>
      <c r="R25" s="217"/>
      <c r="S25" s="219" t="str">
        <f>IF(R24="","",MAX(R24,R25,R26)/10*$C$24+$C$24)</f>
        <v/>
      </c>
      <c r="T25" s="197"/>
      <c r="U25" s="152" t="s">
        <v>110</v>
      </c>
      <c r="V25" s="156"/>
      <c r="W25" s="217"/>
      <c r="X25" s="219" t="str">
        <f>IF(W24="","",MAX(W24,W25,W26)/10*$C$24+$C$24)</f>
        <v/>
      </c>
      <c r="Y25" s="156"/>
      <c r="Z25" s="217"/>
      <c r="AA25" s="219" t="str">
        <f>IF(Z24="","",MAX(Z24,Z25,Z26)/10*$C$24+$C$24)</f>
        <v/>
      </c>
      <c r="AB25" s="156"/>
      <c r="AC25" s="217"/>
      <c r="AD25" s="219" t="str">
        <f>IF(AC24="","",MAX(AC24,AC25,AC26)/10*$C$24+$C$24)</f>
        <v/>
      </c>
      <c r="AE25" s="156"/>
      <c r="AF25" s="217"/>
      <c r="AG25" s="219" t="str">
        <f>IF(AF24="","",MAX(AF24,AF25,AF26)/10*$C$24+$C$24)</f>
        <v/>
      </c>
      <c r="AH25" s="156"/>
      <c r="AI25" s="217"/>
      <c r="AJ25" s="219" t="str">
        <f>IF(AI24="","",MAX(AI24,AI25,AI26)/10*$C$24+$C$24)</f>
        <v/>
      </c>
      <c r="AK25" s="197"/>
      <c r="AL25" s="152" t="s">
        <v>110</v>
      </c>
      <c r="AM25" s="156"/>
      <c r="AN25" s="217"/>
      <c r="AO25" s="219" t="str">
        <f>IF(AN24="","",MAX(AN24,AN25,AN26)/10*$C$24+$C$24)</f>
        <v/>
      </c>
      <c r="AP25" s="156"/>
      <c r="AQ25" s="217"/>
      <c r="AR25" s="219" t="str">
        <f>IF(AQ24="","",MAX(AQ24,AQ25,AQ26)/10*$C$24+$C$24)</f>
        <v/>
      </c>
      <c r="AS25" s="156"/>
      <c r="AT25" s="217"/>
      <c r="AU25" s="219" t="str">
        <f>IF(AT24="","",MAX(AT24,AT25,AT26)/10*$C$24+$C$24)</f>
        <v/>
      </c>
      <c r="AV25" s="156"/>
      <c r="AW25" s="217"/>
      <c r="AX25" s="219" t="str">
        <f>IF(AW24="","",MAX(AW24,AW25,AW26)/10*$C$24+$C$24)</f>
        <v/>
      </c>
      <c r="AY25" s="156"/>
      <c r="AZ25" s="217"/>
      <c r="BA25" s="219" t="str">
        <f>IF(AZ24="","",MAX(AZ24,AZ25,AZ26)/10*$C$24+$C$24)</f>
        <v/>
      </c>
      <c r="BB25" s="197"/>
      <c r="BC25" s="152" t="s">
        <v>110</v>
      </c>
      <c r="BD25" s="156"/>
      <c r="BE25" s="217"/>
      <c r="BF25" s="219" t="str">
        <f>IF(BE24="","",MAX(BE24,BE25,BE26)/10*$C$24+$C$24)</f>
        <v/>
      </c>
      <c r="BG25" s="156"/>
      <c r="BH25" s="217"/>
      <c r="BI25" s="219" t="str">
        <f>IF(BH24="","",MAX(BH24,BH25,BH26)/10*$C$24+$C$24)</f>
        <v/>
      </c>
      <c r="BJ25" s="156"/>
      <c r="BK25" s="217"/>
      <c r="BL25" s="219" t="str">
        <f>IF(BK24="","",MAX(BK24,BK25,BK26)/10*$C$24+$C$24)</f>
        <v/>
      </c>
      <c r="BM25" s="156"/>
      <c r="BN25" s="217"/>
      <c r="BO25" s="219" t="str">
        <f>IF(BN24="","",MAX(BN24,BN25,BN26)/10*$C$24+$C$24)</f>
        <v/>
      </c>
      <c r="BP25" s="156"/>
      <c r="BQ25" s="217"/>
      <c r="BR25" s="219" t="str">
        <f>IF(BQ24="","",MAX(BQ24,BQ25,BQ26)/10*$C$24+$C$24)</f>
        <v/>
      </c>
      <c r="BV25" s="68"/>
    </row>
    <row r="26" spans="2:74" ht="32.1" customHeight="1">
      <c r="B26" s="203"/>
      <c r="C26" s="198"/>
      <c r="D26" s="152" t="s">
        <v>109</v>
      </c>
      <c r="E26" s="150"/>
      <c r="F26" s="218"/>
      <c r="G26" s="223"/>
      <c r="H26" s="150"/>
      <c r="I26" s="218"/>
      <c r="J26" s="223"/>
      <c r="K26" s="150"/>
      <c r="L26" s="218"/>
      <c r="M26" s="223"/>
      <c r="N26" s="150"/>
      <c r="O26" s="218"/>
      <c r="P26" s="223"/>
      <c r="Q26" s="150"/>
      <c r="R26" s="218"/>
      <c r="S26" s="223"/>
      <c r="T26" s="198"/>
      <c r="U26" s="152" t="s">
        <v>109</v>
      </c>
      <c r="V26" s="150"/>
      <c r="W26" s="218"/>
      <c r="X26" s="223"/>
      <c r="Y26" s="150"/>
      <c r="Z26" s="218"/>
      <c r="AA26" s="223"/>
      <c r="AB26" s="150"/>
      <c r="AC26" s="218"/>
      <c r="AD26" s="223"/>
      <c r="AE26" s="150"/>
      <c r="AF26" s="218"/>
      <c r="AG26" s="223"/>
      <c r="AH26" s="150"/>
      <c r="AI26" s="218"/>
      <c r="AJ26" s="223"/>
      <c r="AK26" s="198"/>
      <c r="AL26" s="152" t="s">
        <v>109</v>
      </c>
      <c r="AM26" s="150"/>
      <c r="AN26" s="218"/>
      <c r="AO26" s="223"/>
      <c r="AP26" s="150"/>
      <c r="AQ26" s="218"/>
      <c r="AR26" s="223"/>
      <c r="AS26" s="150"/>
      <c r="AT26" s="218"/>
      <c r="AU26" s="223"/>
      <c r="AV26" s="150"/>
      <c r="AW26" s="218"/>
      <c r="AX26" s="223"/>
      <c r="AY26" s="150"/>
      <c r="AZ26" s="218"/>
      <c r="BA26" s="223"/>
      <c r="BB26" s="198"/>
      <c r="BC26" s="152" t="s">
        <v>109</v>
      </c>
      <c r="BD26" s="150"/>
      <c r="BE26" s="218"/>
      <c r="BF26" s="223"/>
      <c r="BG26" s="150"/>
      <c r="BH26" s="218"/>
      <c r="BI26" s="223"/>
      <c r="BJ26" s="150"/>
      <c r="BK26" s="218"/>
      <c r="BL26" s="223"/>
      <c r="BM26" s="150"/>
      <c r="BN26" s="218"/>
      <c r="BO26" s="223"/>
      <c r="BP26" s="150"/>
      <c r="BQ26" s="218"/>
      <c r="BR26" s="223"/>
      <c r="BV26" s="68"/>
    </row>
    <row r="27" spans="2:74" ht="32.1" customHeight="1">
      <c r="B27" s="151" t="str">
        <f>CONCATENATE(LEFT(B$14,LEN(B$14)-1)," ",'6. Kl.'!A$50,":")</f>
        <v>Element 5:</v>
      </c>
      <c r="C27" s="196">
        <f>IF('6. Kl.'!$E$50="","",'6. Kl.'!$E$50)</f>
        <v>0.6</v>
      </c>
      <c r="D27" s="152" t="s">
        <v>111</v>
      </c>
      <c r="E27" s="150"/>
      <c r="F27" s="218"/>
      <c r="G27" s="222"/>
      <c r="H27" s="150"/>
      <c r="I27" s="218"/>
      <c r="J27" s="222"/>
      <c r="K27" s="150"/>
      <c r="L27" s="218"/>
      <c r="M27" s="222"/>
      <c r="N27" s="150"/>
      <c r="O27" s="218"/>
      <c r="P27" s="222"/>
      <c r="Q27" s="150"/>
      <c r="R27" s="218"/>
      <c r="S27" s="222"/>
      <c r="T27" s="196">
        <f>IF('6. Kl.'!$E$50="","",'6. Kl.'!$E$50)</f>
        <v>0.6</v>
      </c>
      <c r="U27" s="152" t="s">
        <v>111</v>
      </c>
      <c r="V27" s="150"/>
      <c r="W27" s="218"/>
      <c r="X27" s="222"/>
      <c r="Y27" s="150"/>
      <c r="Z27" s="218"/>
      <c r="AA27" s="222"/>
      <c r="AB27" s="150"/>
      <c r="AC27" s="218"/>
      <c r="AD27" s="222"/>
      <c r="AE27" s="150"/>
      <c r="AF27" s="218"/>
      <c r="AG27" s="222"/>
      <c r="AH27" s="150"/>
      <c r="AI27" s="218"/>
      <c r="AJ27" s="222"/>
      <c r="AK27" s="196">
        <f>IF('6. Kl.'!$E$50="","",'6. Kl.'!$E$50)</f>
        <v>0.6</v>
      </c>
      <c r="AL27" s="152" t="s">
        <v>111</v>
      </c>
      <c r="AM27" s="150"/>
      <c r="AN27" s="218"/>
      <c r="AO27" s="222"/>
      <c r="AP27" s="150"/>
      <c r="AQ27" s="218"/>
      <c r="AR27" s="222"/>
      <c r="AS27" s="150"/>
      <c r="AT27" s="218"/>
      <c r="AU27" s="222"/>
      <c r="AV27" s="150"/>
      <c r="AW27" s="218"/>
      <c r="AX27" s="222"/>
      <c r="AY27" s="150"/>
      <c r="AZ27" s="218"/>
      <c r="BA27" s="222"/>
      <c r="BB27" s="196">
        <f>IF('6. Kl.'!$E$50="","",'6. Kl.'!$E$50)</f>
        <v>0.6</v>
      </c>
      <c r="BC27" s="152" t="s">
        <v>111</v>
      </c>
      <c r="BD27" s="150"/>
      <c r="BE27" s="218"/>
      <c r="BF27" s="222"/>
      <c r="BG27" s="150"/>
      <c r="BH27" s="218"/>
      <c r="BI27" s="222"/>
      <c r="BJ27" s="150"/>
      <c r="BK27" s="218"/>
      <c r="BL27" s="222"/>
      <c r="BM27" s="150"/>
      <c r="BN27" s="218"/>
      <c r="BO27" s="222"/>
      <c r="BP27" s="150"/>
      <c r="BQ27" s="218"/>
      <c r="BR27" s="222"/>
      <c r="BV27" s="68" t="e">
        <f>'6. Kl.'!#REF!</f>
        <v>#REF!</v>
      </c>
    </row>
    <row r="28" spans="2:74" ht="32.1" customHeight="1">
      <c r="B28" s="418" t="str">
        <f>IF('6. Kl.'!$B$50="","",'6. Kl.'!$B$50)</f>
        <v>Schritt Schlangenb + Mohawk</v>
      </c>
      <c r="C28" s="197"/>
      <c r="D28" s="152" t="s">
        <v>110</v>
      </c>
      <c r="E28" s="156"/>
      <c r="F28" s="217"/>
      <c r="G28" s="219" t="str">
        <f>IF(F27="","",MAX(F27,F28,F29)/10*$C$27+$C$27)</f>
        <v/>
      </c>
      <c r="H28" s="156"/>
      <c r="I28" s="217"/>
      <c r="J28" s="219" t="str">
        <f>IF(I27="","",MAX(I27,I28,I29)/10*$C$27+$C$27)</f>
        <v/>
      </c>
      <c r="K28" s="156"/>
      <c r="L28" s="217"/>
      <c r="M28" s="219" t="str">
        <f>IF(L27="","",MAX(L27,L28,L29)/10*$C$27+$C$27)</f>
        <v/>
      </c>
      <c r="N28" s="156"/>
      <c r="O28" s="217"/>
      <c r="P28" s="219" t="str">
        <f>IF(O27="","",MAX(O27,O28,O29)/10*$C$27+$C$27)</f>
        <v/>
      </c>
      <c r="Q28" s="156"/>
      <c r="R28" s="217"/>
      <c r="S28" s="219" t="str">
        <f>IF(R27="","",MAX(R27,R28,R29)/10*$C$27+$C$27)</f>
        <v/>
      </c>
      <c r="T28" s="197"/>
      <c r="U28" s="152" t="s">
        <v>110</v>
      </c>
      <c r="V28" s="156"/>
      <c r="W28" s="217"/>
      <c r="X28" s="219" t="str">
        <f>IF(W27="","",MAX(W27,W28,W29)/10*$C$27+$C$27)</f>
        <v/>
      </c>
      <c r="Y28" s="156"/>
      <c r="Z28" s="217"/>
      <c r="AA28" s="219" t="str">
        <f>IF(Z27="","",MAX(Z27,Z28,Z29)/10*$C$27+$C$27)</f>
        <v/>
      </c>
      <c r="AB28" s="156"/>
      <c r="AC28" s="217"/>
      <c r="AD28" s="219" t="str">
        <f>IF(AC27="","",MAX(AC27,AC28,AC29)/10*$C$27+$C$27)</f>
        <v/>
      </c>
      <c r="AE28" s="156"/>
      <c r="AF28" s="217"/>
      <c r="AG28" s="219" t="str">
        <f>IF(AF27="","",MAX(AF27,AF28,AF29)/10*$C$27+$C$27)</f>
        <v/>
      </c>
      <c r="AH28" s="156"/>
      <c r="AI28" s="217"/>
      <c r="AJ28" s="219" t="str">
        <f>IF(AI27="","",MAX(AI27,AI28,AI29)/10*$C$27+$C$27)</f>
        <v/>
      </c>
      <c r="AK28" s="197"/>
      <c r="AL28" s="152" t="s">
        <v>110</v>
      </c>
      <c r="AM28" s="156"/>
      <c r="AN28" s="217"/>
      <c r="AO28" s="219" t="str">
        <f>IF(AN27="","",MAX(AN27,AN28,AN29)/10*$C$27+$C$27)</f>
        <v/>
      </c>
      <c r="AP28" s="156"/>
      <c r="AQ28" s="217"/>
      <c r="AR28" s="219" t="str">
        <f>IF(AQ27="","",MAX(AQ27,AQ28,AQ29)/10*$C$27+$C$27)</f>
        <v/>
      </c>
      <c r="AS28" s="156"/>
      <c r="AT28" s="217"/>
      <c r="AU28" s="219" t="str">
        <f>IF(AT27="","",MAX(AT27,AT28,AT29)/10*$C$27+$C$27)</f>
        <v/>
      </c>
      <c r="AV28" s="156"/>
      <c r="AW28" s="217"/>
      <c r="AX28" s="219" t="str">
        <f>IF(AW27="","",MAX(AW27,AW28,AW29)/10*$C$27+$C$27)</f>
        <v/>
      </c>
      <c r="AY28" s="156"/>
      <c r="AZ28" s="217"/>
      <c r="BA28" s="219" t="str">
        <f>IF(AZ27="","",MAX(AZ27,AZ28,AZ29)/10*$C$27+$C$27)</f>
        <v/>
      </c>
      <c r="BB28" s="197"/>
      <c r="BC28" s="152" t="s">
        <v>110</v>
      </c>
      <c r="BD28" s="156"/>
      <c r="BE28" s="217"/>
      <c r="BF28" s="219" t="str">
        <f>IF(BE27="","",MAX(BE27,BE28,BE29)/10*$C$27+$C$27)</f>
        <v/>
      </c>
      <c r="BG28" s="156"/>
      <c r="BH28" s="217"/>
      <c r="BI28" s="219" t="str">
        <f>IF(BH27="","",MAX(BH27,BH28,BH29)/10*$C$27+$C$27)</f>
        <v/>
      </c>
      <c r="BJ28" s="156"/>
      <c r="BK28" s="217"/>
      <c r="BL28" s="219" t="str">
        <f>IF(BK27="","",MAX(BK27,BK28,BK29)/10*$C$27+$C$27)</f>
        <v/>
      </c>
      <c r="BM28" s="156"/>
      <c r="BN28" s="217"/>
      <c r="BO28" s="219" t="str">
        <f>IF(BN27="","",MAX(BN27,BN28,BN29)/10*$C$27+$C$27)</f>
        <v/>
      </c>
      <c r="BP28" s="156"/>
      <c r="BQ28" s="217"/>
      <c r="BR28" s="219" t="str">
        <f>IF(BQ27="","",MAX(BQ27,BQ28,BQ29)/10*$C$27+$C$27)</f>
        <v/>
      </c>
      <c r="BV28" s="68"/>
    </row>
    <row r="29" spans="2:74" ht="32.1" customHeight="1">
      <c r="B29" s="419"/>
      <c r="C29" s="198"/>
      <c r="D29" s="152" t="s">
        <v>109</v>
      </c>
      <c r="E29" s="150"/>
      <c r="F29" s="218"/>
      <c r="G29" s="223"/>
      <c r="H29" s="150"/>
      <c r="I29" s="218"/>
      <c r="J29" s="223"/>
      <c r="K29" s="150"/>
      <c r="L29" s="218"/>
      <c r="M29" s="223"/>
      <c r="N29" s="150"/>
      <c r="O29" s="218"/>
      <c r="P29" s="223"/>
      <c r="Q29" s="150"/>
      <c r="R29" s="218"/>
      <c r="S29" s="223"/>
      <c r="T29" s="198"/>
      <c r="U29" s="152" t="s">
        <v>109</v>
      </c>
      <c r="V29" s="150"/>
      <c r="W29" s="218"/>
      <c r="X29" s="223"/>
      <c r="Y29" s="150"/>
      <c r="Z29" s="218"/>
      <c r="AA29" s="223"/>
      <c r="AB29" s="150"/>
      <c r="AC29" s="218"/>
      <c r="AD29" s="223"/>
      <c r="AE29" s="150"/>
      <c r="AF29" s="218"/>
      <c r="AG29" s="223"/>
      <c r="AH29" s="150"/>
      <c r="AI29" s="218"/>
      <c r="AJ29" s="223"/>
      <c r="AK29" s="198"/>
      <c r="AL29" s="152" t="s">
        <v>109</v>
      </c>
      <c r="AM29" s="150"/>
      <c r="AN29" s="218"/>
      <c r="AO29" s="223"/>
      <c r="AP29" s="150"/>
      <c r="AQ29" s="218"/>
      <c r="AR29" s="223"/>
      <c r="AS29" s="150"/>
      <c r="AT29" s="218"/>
      <c r="AU29" s="223"/>
      <c r="AV29" s="150"/>
      <c r="AW29" s="218"/>
      <c r="AX29" s="223"/>
      <c r="AY29" s="150"/>
      <c r="AZ29" s="218"/>
      <c r="BA29" s="223"/>
      <c r="BB29" s="198"/>
      <c r="BC29" s="152" t="s">
        <v>109</v>
      </c>
      <c r="BD29" s="150"/>
      <c r="BE29" s="218"/>
      <c r="BF29" s="223"/>
      <c r="BG29" s="150"/>
      <c r="BH29" s="218"/>
      <c r="BI29" s="223"/>
      <c r="BJ29" s="150"/>
      <c r="BK29" s="218"/>
      <c r="BL29" s="223"/>
      <c r="BM29" s="150"/>
      <c r="BN29" s="218"/>
      <c r="BO29" s="223"/>
      <c r="BP29" s="150"/>
      <c r="BQ29" s="218"/>
      <c r="BR29" s="223"/>
      <c r="BV29" s="68"/>
    </row>
    <row r="30" spans="2:74" ht="32.1" customHeight="1">
      <c r="B30" s="151" t="str">
        <f>CONCATENATE(LEFT(B$14,LEN(B$14)-1)," ",'6. Kl.'!A$51,":")</f>
        <v>Element 6:</v>
      </c>
      <c r="C30" s="196">
        <f>IF('6. Kl.'!$E$51="","",'6. Kl.'!$E$51)</f>
        <v>1.2</v>
      </c>
      <c r="D30" s="152" t="s">
        <v>111</v>
      </c>
      <c r="E30" s="150"/>
      <c r="F30" s="218"/>
      <c r="G30" s="222"/>
      <c r="H30" s="150"/>
      <c r="I30" s="218"/>
      <c r="J30" s="222"/>
      <c r="K30" s="150"/>
      <c r="L30" s="218"/>
      <c r="M30" s="222"/>
      <c r="N30" s="150"/>
      <c r="O30" s="218"/>
      <c r="P30" s="222"/>
      <c r="Q30" s="150"/>
      <c r="R30" s="218"/>
      <c r="S30" s="222"/>
      <c r="T30" s="196">
        <f>IF('6. Kl.'!$E$51="","",'6. Kl.'!$E$51)</f>
        <v>1.2</v>
      </c>
      <c r="U30" s="152" t="s">
        <v>111</v>
      </c>
      <c r="V30" s="150"/>
      <c r="W30" s="218"/>
      <c r="X30" s="222"/>
      <c r="Y30" s="150"/>
      <c r="Z30" s="218"/>
      <c r="AA30" s="222"/>
      <c r="AB30" s="150"/>
      <c r="AC30" s="218"/>
      <c r="AD30" s="222"/>
      <c r="AE30" s="150"/>
      <c r="AF30" s="218"/>
      <c r="AG30" s="222"/>
      <c r="AH30" s="150"/>
      <c r="AI30" s="218"/>
      <c r="AJ30" s="222"/>
      <c r="AK30" s="196">
        <f>IF('6. Kl.'!$E$51="","",'6. Kl.'!$E$51)</f>
        <v>1.2</v>
      </c>
      <c r="AL30" s="152" t="s">
        <v>111</v>
      </c>
      <c r="AM30" s="150"/>
      <c r="AN30" s="218"/>
      <c r="AO30" s="222"/>
      <c r="AP30" s="150"/>
      <c r="AQ30" s="218"/>
      <c r="AR30" s="222"/>
      <c r="AS30" s="150"/>
      <c r="AT30" s="218"/>
      <c r="AU30" s="222"/>
      <c r="AV30" s="150"/>
      <c r="AW30" s="218"/>
      <c r="AX30" s="222"/>
      <c r="AY30" s="150"/>
      <c r="AZ30" s="218"/>
      <c r="BA30" s="222"/>
      <c r="BB30" s="196">
        <f>IF('6. Kl.'!$E$51="","",'6. Kl.'!$E$51)</f>
        <v>1.2</v>
      </c>
      <c r="BC30" s="152" t="s">
        <v>111</v>
      </c>
      <c r="BD30" s="150"/>
      <c r="BE30" s="218"/>
      <c r="BF30" s="222"/>
      <c r="BG30" s="150"/>
      <c r="BH30" s="218"/>
      <c r="BI30" s="222"/>
      <c r="BJ30" s="150"/>
      <c r="BK30" s="218"/>
      <c r="BL30" s="222"/>
      <c r="BM30" s="150"/>
      <c r="BN30" s="218"/>
      <c r="BO30" s="222"/>
      <c r="BP30" s="150"/>
      <c r="BQ30" s="218"/>
      <c r="BR30" s="222"/>
      <c r="BV30" s="68" t="e">
        <f>'6. Kl.'!#REF!</f>
        <v>#REF!</v>
      </c>
    </row>
    <row r="31" spans="2:74" ht="32.1" customHeight="1">
      <c r="B31" s="418" t="str">
        <f>IF('6. Kl.'!$B$51="","",'6. Kl.'!$B$51)</f>
        <v>USpB (5)</v>
      </c>
      <c r="C31" s="197"/>
      <c r="D31" s="152" t="s">
        <v>110</v>
      </c>
      <c r="E31" s="156"/>
      <c r="F31" s="217"/>
      <c r="G31" s="219" t="str">
        <f>IF(F30="","",MAX(F30,F31,F32)/10*$C$30+$C$30)</f>
        <v/>
      </c>
      <c r="H31" s="156"/>
      <c r="I31" s="217"/>
      <c r="J31" s="219" t="str">
        <f>IF(I30="","",MAX(I30,I31,I32)/10*$C$30+$C$30)</f>
        <v/>
      </c>
      <c r="K31" s="156"/>
      <c r="L31" s="217"/>
      <c r="M31" s="219" t="str">
        <f>IF(L30="","",MAX(L30,L31,L32)/10*$C$30+$C$30)</f>
        <v/>
      </c>
      <c r="N31" s="156"/>
      <c r="O31" s="217"/>
      <c r="P31" s="219" t="str">
        <f>IF(O30="","",MAX(O30,O31,O32)/10*$C$30+$C$30)</f>
        <v/>
      </c>
      <c r="Q31" s="156"/>
      <c r="R31" s="217"/>
      <c r="S31" s="219" t="str">
        <f>IF(R30="","",MAX(R30,R31,R32)/10*$C$30+$C$30)</f>
        <v/>
      </c>
      <c r="T31" s="197"/>
      <c r="U31" s="152" t="s">
        <v>110</v>
      </c>
      <c r="V31" s="156"/>
      <c r="W31" s="217"/>
      <c r="X31" s="219" t="str">
        <f>IF(W30="","",MAX(W30,W31,W32)/10*$C$30+$C$30)</f>
        <v/>
      </c>
      <c r="Y31" s="156"/>
      <c r="Z31" s="217"/>
      <c r="AA31" s="219" t="str">
        <f>IF(Z30="","",MAX(Z30,Z31,Z32)/10*$C$30+$C$30)</f>
        <v/>
      </c>
      <c r="AB31" s="156"/>
      <c r="AC31" s="217"/>
      <c r="AD31" s="219" t="str">
        <f>IF(AC30="","",MAX(AC30,AC31,AC32)/10*$C$30+$C$30)</f>
        <v/>
      </c>
      <c r="AE31" s="156"/>
      <c r="AF31" s="217"/>
      <c r="AG31" s="219" t="str">
        <f>IF(AF30="","",MAX(AF30,AF31,AF32)/10*$C$30+$C$30)</f>
        <v/>
      </c>
      <c r="AH31" s="156"/>
      <c r="AI31" s="217"/>
      <c r="AJ31" s="219" t="str">
        <f>IF(AI30="","",MAX(AI30,AI31,AI32)/10*$C$30+$C$30)</f>
        <v/>
      </c>
      <c r="AK31" s="197"/>
      <c r="AL31" s="152" t="s">
        <v>110</v>
      </c>
      <c r="AM31" s="156"/>
      <c r="AN31" s="217"/>
      <c r="AO31" s="219" t="str">
        <f>IF(AN30="","",MAX(AN30,AN31,AN32)/10*$C$30+$C$30)</f>
        <v/>
      </c>
      <c r="AP31" s="156"/>
      <c r="AQ31" s="217"/>
      <c r="AR31" s="219" t="str">
        <f>IF(AQ30="","",MAX(AQ30,AQ31,AQ32)/10*$C$30+$C$30)</f>
        <v/>
      </c>
      <c r="AS31" s="156"/>
      <c r="AT31" s="217"/>
      <c r="AU31" s="219" t="str">
        <f>IF(AT30="","",MAX(AT30,AT31,AT32)/10*$C$30+$C$30)</f>
        <v/>
      </c>
      <c r="AV31" s="156"/>
      <c r="AW31" s="217"/>
      <c r="AX31" s="219" t="str">
        <f>IF(AW30="","",MAX(AW30,AW31,AW32)/10*$C$30+$C$30)</f>
        <v/>
      </c>
      <c r="AY31" s="156"/>
      <c r="AZ31" s="217"/>
      <c r="BA31" s="219" t="str">
        <f>IF(AZ30="","",MAX(AZ30,AZ31,AZ32)/10*$C$30+$C$30)</f>
        <v/>
      </c>
      <c r="BB31" s="197"/>
      <c r="BC31" s="152" t="s">
        <v>110</v>
      </c>
      <c r="BD31" s="156"/>
      <c r="BE31" s="217"/>
      <c r="BF31" s="219" t="str">
        <f>IF(BE30="","",MAX(BE30,BE31,BE32)/10*$C$30+$C$30)</f>
        <v/>
      </c>
      <c r="BG31" s="156"/>
      <c r="BH31" s="217"/>
      <c r="BI31" s="219" t="str">
        <f>IF(BH30="","",MAX(BH30,BH31,BH32)/10*$C$30+$C$30)</f>
        <v/>
      </c>
      <c r="BJ31" s="156"/>
      <c r="BK31" s="217"/>
      <c r="BL31" s="219" t="str">
        <f>IF(BK30="","",MAX(BK30,BK31,BK32)/10*$C$30+$C$30)</f>
        <v/>
      </c>
      <c r="BM31" s="156"/>
      <c r="BN31" s="217"/>
      <c r="BO31" s="219" t="str">
        <f>IF(BN30="","",MAX(BN30,BN31,BN32)/10*$C$30+$C$30)</f>
        <v/>
      </c>
      <c r="BP31" s="156"/>
      <c r="BQ31" s="217"/>
      <c r="BR31" s="219" t="str">
        <f>IF(BQ30="","",MAX(BQ30,BQ31,BQ32)/10*$C$30+$C$30)</f>
        <v/>
      </c>
      <c r="BV31" s="68"/>
    </row>
    <row r="32" spans="2:74" ht="32.1" customHeight="1">
      <c r="B32" s="419"/>
      <c r="C32" s="198"/>
      <c r="D32" s="152" t="s">
        <v>109</v>
      </c>
      <c r="E32" s="150"/>
      <c r="F32" s="218"/>
      <c r="G32" s="223"/>
      <c r="H32" s="150"/>
      <c r="I32" s="218"/>
      <c r="J32" s="223"/>
      <c r="K32" s="150"/>
      <c r="L32" s="218"/>
      <c r="M32" s="223"/>
      <c r="N32" s="150"/>
      <c r="O32" s="218"/>
      <c r="P32" s="223"/>
      <c r="Q32" s="150"/>
      <c r="R32" s="218"/>
      <c r="S32" s="223"/>
      <c r="T32" s="198"/>
      <c r="U32" s="152" t="s">
        <v>109</v>
      </c>
      <c r="V32" s="150"/>
      <c r="W32" s="218"/>
      <c r="X32" s="223"/>
      <c r="Y32" s="150"/>
      <c r="Z32" s="218"/>
      <c r="AA32" s="223"/>
      <c r="AB32" s="150"/>
      <c r="AC32" s="218"/>
      <c r="AD32" s="223"/>
      <c r="AE32" s="150"/>
      <c r="AF32" s="218"/>
      <c r="AG32" s="223"/>
      <c r="AH32" s="150"/>
      <c r="AI32" s="218"/>
      <c r="AJ32" s="223"/>
      <c r="AK32" s="198"/>
      <c r="AL32" s="152" t="s">
        <v>109</v>
      </c>
      <c r="AM32" s="150"/>
      <c r="AN32" s="218"/>
      <c r="AO32" s="223"/>
      <c r="AP32" s="150"/>
      <c r="AQ32" s="218"/>
      <c r="AR32" s="223"/>
      <c r="AS32" s="150"/>
      <c r="AT32" s="218"/>
      <c r="AU32" s="223"/>
      <c r="AV32" s="150"/>
      <c r="AW32" s="218"/>
      <c r="AX32" s="223"/>
      <c r="AY32" s="150"/>
      <c r="AZ32" s="218"/>
      <c r="BA32" s="223"/>
      <c r="BB32" s="198"/>
      <c r="BC32" s="152" t="s">
        <v>109</v>
      </c>
      <c r="BD32" s="150"/>
      <c r="BE32" s="218"/>
      <c r="BF32" s="223"/>
      <c r="BG32" s="150"/>
      <c r="BH32" s="218"/>
      <c r="BI32" s="223"/>
      <c r="BJ32" s="150"/>
      <c r="BK32" s="218"/>
      <c r="BL32" s="223"/>
      <c r="BM32" s="150"/>
      <c r="BN32" s="218"/>
      <c r="BO32" s="223"/>
      <c r="BP32" s="150"/>
      <c r="BQ32" s="218"/>
      <c r="BR32" s="223"/>
      <c r="BV32" s="68"/>
    </row>
    <row r="33" spans="1:76" ht="32.1" customHeight="1">
      <c r="B33" s="151" t="str">
        <f>CONCATENATE(LEFT(B$14,LEN(B$14)-1)," ",'6. Kl.'!A$52,":")</f>
        <v>Element 7:</v>
      </c>
      <c r="C33" s="422">
        <f>IF('6. Kl.'!$E$52="","",'6. Kl.'!$E$52)</f>
        <v>1.3</v>
      </c>
      <c r="D33" s="152" t="s">
        <v>111</v>
      </c>
      <c r="E33" s="150"/>
      <c r="F33" s="218"/>
      <c r="G33" s="248"/>
      <c r="H33" s="150"/>
      <c r="I33" s="218"/>
      <c r="J33" s="248"/>
      <c r="K33" s="150"/>
      <c r="L33" s="218"/>
      <c r="M33" s="248"/>
      <c r="N33" s="150"/>
      <c r="O33" s="218"/>
      <c r="P33" s="248"/>
      <c r="Q33" s="150"/>
      <c r="R33" s="218"/>
      <c r="S33" s="248"/>
      <c r="T33" s="422">
        <f>IF('6. Kl.'!$E$52="","",'6. Kl.'!$E$52)</f>
        <v>1.3</v>
      </c>
      <c r="U33" s="152" t="s">
        <v>111</v>
      </c>
      <c r="V33" s="150"/>
      <c r="W33" s="218"/>
      <c r="X33" s="248"/>
      <c r="Y33" s="150"/>
      <c r="Z33" s="218"/>
      <c r="AA33" s="248"/>
      <c r="AB33" s="150"/>
      <c r="AC33" s="218"/>
      <c r="AD33" s="248"/>
      <c r="AE33" s="150"/>
      <c r="AF33" s="218"/>
      <c r="AG33" s="248"/>
      <c r="AH33" s="150"/>
      <c r="AI33" s="218"/>
      <c r="AJ33" s="248"/>
      <c r="AK33" s="422">
        <f>IF('6. Kl.'!$E$52="","",'6. Kl.'!$E$52)</f>
        <v>1.3</v>
      </c>
      <c r="AL33" s="152" t="s">
        <v>111</v>
      </c>
      <c r="AM33" s="150"/>
      <c r="AN33" s="218"/>
      <c r="AO33" s="248"/>
      <c r="AP33" s="150"/>
      <c r="AQ33" s="218"/>
      <c r="AR33" s="248"/>
      <c r="AS33" s="150"/>
      <c r="AT33" s="218"/>
      <c r="AU33" s="248"/>
      <c r="AV33" s="150"/>
      <c r="AW33" s="218"/>
      <c r="AX33" s="248"/>
      <c r="AY33" s="150"/>
      <c r="AZ33" s="218"/>
      <c r="BA33" s="248"/>
      <c r="BB33" s="422">
        <f>IF('6. Kl.'!$E$52="","",'6. Kl.'!$E$52)</f>
        <v>1.3</v>
      </c>
      <c r="BC33" s="152" t="s">
        <v>111</v>
      </c>
      <c r="BD33" s="150"/>
      <c r="BE33" s="218"/>
      <c r="BF33" s="248"/>
      <c r="BG33" s="150"/>
      <c r="BH33" s="218"/>
      <c r="BI33" s="248"/>
      <c r="BJ33" s="150"/>
      <c r="BK33" s="218"/>
      <c r="BL33" s="248"/>
      <c r="BM33" s="150"/>
      <c r="BN33" s="218"/>
      <c r="BO33" s="248"/>
      <c r="BP33" s="150"/>
      <c r="BQ33" s="218"/>
      <c r="BR33" s="248"/>
    </row>
    <row r="34" spans="1:76" ht="32.1" customHeight="1">
      <c r="B34" s="418" t="str">
        <f>IF('6. Kl.'!$B$52="","",'6. Kl.'!$B$52)</f>
        <v>SSpB (5)</v>
      </c>
      <c r="C34" s="423"/>
      <c r="D34" s="152" t="s">
        <v>110</v>
      </c>
      <c r="E34" s="156"/>
      <c r="F34" s="217"/>
      <c r="G34" s="219" t="str">
        <f>IF(F33="","",IF($C$6=6,MAX(F33,F34,F35)/10*$C$33+$C$33,MAX(F33,F34,F35)/10*G$33+G$33))</f>
        <v/>
      </c>
      <c r="H34" s="156"/>
      <c r="I34" s="217"/>
      <c r="J34" s="219" t="str">
        <f>IF(I33="","",IF($C$6=6,MAX(I33,I34,I35)/10*$C$33+$C$33,MAX(I33,I34,I35)/10*J$33+J$33))</f>
        <v/>
      </c>
      <c r="K34" s="156"/>
      <c r="L34" s="217"/>
      <c r="M34" s="219" t="str">
        <f>IF(L33="","",IF($C$6=6,MAX(L33,L34,L35)/10*$C$33+$C$33,MAX(L33,L34,L35)/10*M$33+M$33))</f>
        <v/>
      </c>
      <c r="N34" s="156"/>
      <c r="O34" s="217"/>
      <c r="P34" s="219" t="str">
        <f>IF(O33="","",IF($C$6=6,MAX(O33,O34,O35)/10*$C$33+$C$33,MAX(O33,O34,O35)/10*P$33+P$33))</f>
        <v/>
      </c>
      <c r="Q34" s="156"/>
      <c r="R34" s="217"/>
      <c r="S34" s="219" t="str">
        <f>IF(R33="","",IF($C$6=6,MAX(R33,R34,R35)/10*$C$33+$C$33,MAX(R33,R34,R35)/10*S$33+S$33))</f>
        <v/>
      </c>
      <c r="T34" s="423"/>
      <c r="U34" s="152" t="s">
        <v>110</v>
      </c>
      <c r="V34" s="156"/>
      <c r="W34" s="217"/>
      <c r="X34" s="219" t="str">
        <f>IF(W33="","",IF($C$6=6,MAX(W33,W34,W35)/10*$C$33+$C$33,MAX(W33,W34,W35)/10*X$33+X$33))</f>
        <v/>
      </c>
      <c r="Y34" s="156"/>
      <c r="Z34" s="217"/>
      <c r="AA34" s="219" t="str">
        <f>IF(Z33="","",IF($C$6=6,MAX(Z33,Z34,Z35)/10*$C$33+$C$33,MAX(Z33,Z34,Z35)/10*AA$33+AA$33))</f>
        <v/>
      </c>
      <c r="AB34" s="156"/>
      <c r="AC34" s="217"/>
      <c r="AD34" s="219" t="str">
        <f>IF(AC33="","",IF($C$6=6,MAX(AC33,AC34,AC35)/10*$C$33+$C$33,MAX(AC33,AC34,AC35)/10*AD$33+AD$33))</f>
        <v/>
      </c>
      <c r="AE34" s="156"/>
      <c r="AF34" s="217"/>
      <c r="AG34" s="219" t="str">
        <f>IF(AF33="","",IF($C$6=6,MAX(AF33,AF34,AF35)/10*$C$33+$C$33,MAX(AF33,AF34,AF35)/10*AG$33+AG$33))</f>
        <v/>
      </c>
      <c r="AH34" s="156"/>
      <c r="AI34" s="217"/>
      <c r="AJ34" s="219" t="str">
        <f>IF(AI33="","",IF($C$6=6,MAX(AI33,AI34,AI35)/10*$C$33+$C$33,MAX(AI33,AI34,AI35)/10*AJ$33+AJ$33))</f>
        <v/>
      </c>
      <c r="AK34" s="423"/>
      <c r="AL34" s="152" t="s">
        <v>110</v>
      </c>
      <c r="AM34" s="156"/>
      <c r="AN34" s="217"/>
      <c r="AO34" s="219" t="str">
        <f>IF(AN33="","",IF($C$6=6,MAX(AN33,AN34,AN35)/10*$C$33+$C$33,MAX(AN33,AN34,AN35)/10*AO$33+AO$33))</f>
        <v/>
      </c>
      <c r="AP34" s="156"/>
      <c r="AQ34" s="217"/>
      <c r="AR34" s="219" t="str">
        <f>IF(AQ33="","",IF($C$6=6,MAX(AQ33,AQ34,AQ35)/10*$C$33+$C$33,MAX(AQ33,AQ34,AQ35)/10*AR$33+AR$33))</f>
        <v/>
      </c>
      <c r="AS34" s="156"/>
      <c r="AT34" s="217"/>
      <c r="AU34" s="219" t="str">
        <f>IF(AT33="","",IF($C$6=6,MAX(AT33,AT34,AT35)/10*$C$33+$C$33,MAX(AT33,AT34,AT35)/10*AU$33+AU$33))</f>
        <v/>
      </c>
      <c r="AV34" s="156"/>
      <c r="AW34" s="217"/>
      <c r="AX34" s="219" t="str">
        <f>IF(AW33="","",IF($C$6=6,MAX(AW33,AW34,AW35)/10*$C$33+$C$33,MAX(AW33,AW34,AW35)/10*AX$33+AX$33))</f>
        <v/>
      </c>
      <c r="AY34" s="156"/>
      <c r="AZ34" s="217"/>
      <c r="BA34" s="219" t="str">
        <f>IF(AZ33="","",IF($C$6=6,MAX(AZ33,AZ34,AZ35)/10*$C$33+$C$33,MAX(AZ33,AZ34,AZ35)/10*BA$33+BA$33))</f>
        <v/>
      </c>
      <c r="BB34" s="423"/>
      <c r="BC34" s="152" t="s">
        <v>110</v>
      </c>
      <c r="BD34" s="156"/>
      <c r="BE34" s="217"/>
      <c r="BF34" s="219" t="str">
        <f>IF(BE33="","",IF($C$6=6,MAX(BE33,BE34,BE35)/10*$C$33+$C$33,MAX(BE33,BE34,BE35)/10*BF$33+BF$33))</f>
        <v/>
      </c>
      <c r="BG34" s="156"/>
      <c r="BH34" s="217"/>
      <c r="BI34" s="219" t="str">
        <f>IF(BH33="","",IF($C$6=6,MAX(BH33,BH34,BH35)/10*$C$33+$C$33,MAX(BH33,BH34,BH35)/10*BI$33+BI$33))</f>
        <v/>
      </c>
      <c r="BJ34" s="156"/>
      <c r="BK34" s="217"/>
      <c r="BL34" s="219" t="str">
        <f>IF(BK33="","",IF($C$6=6,MAX(BK33,BK34,BK35)/10*$C$33+$C$33,MAX(BK33,BK34,BK35)/10*BL$33+BL$33))</f>
        <v/>
      </c>
      <c r="BM34" s="156"/>
      <c r="BN34" s="217"/>
      <c r="BO34" s="219" t="str">
        <f>IF(BN33="","",IF($C$6=6,MAX(BN33,BN34,BN35)/10*$C$33+$C$33,MAX(BN33,BN34,BN35)/10*BO$33+BO$33))</f>
        <v/>
      </c>
      <c r="BP34" s="156"/>
      <c r="BQ34" s="217"/>
      <c r="BR34" s="219" t="str">
        <f>IF(BQ33="","",IF($C$6=6,MAX(BQ33,BQ34,BQ35)/10*$C$33+$C$33,MAX(BQ33,BQ34,BQ35)/10*BR$33+BR$33))</f>
        <v/>
      </c>
    </row>
    <row r="35" spans="1:76" ht="32.1" customHeight="1">
      <c r="B35" s="419"/>
      <c r="C35" s="198"/>
      <c r="D35" s="152" t="s">
        <v>109</v>
      </c>
      <c r="E35" s="150"/>
      <c r="F35" s="218"/>
      <c r="G35" s="223"/>
      <c r="H35" s="150"/>
      <c r="I35" s="218"/>
      <c r="J35" s="223"/>
      <c r="K35" s="150"/>
      <c r="L35" s="218"/>
      <c r="M35" s="223"/>
      <c r="N35" s="150"/>
      <c r="O35" s="218"/>
      <c r="P35" s="223"/>
      <c r="Q35" s="150"/>
      <c r="R35" s="218"/>
      <c r="S35" s="223"/>
      <c r="T35" s="198"/>
      <c r="U35" s="152" t="s">
        <v>109</v>
      </c>
      <c r="V35" s="150"/>
      <c r="W35" s="218"/>
      <c r="X35" s="223"/>
      <c r="Y35" s="150"/>
      <c r="Z35" s="218"/>
      <c r="AA35" s="223"/>
      <c r="AB35" s="150"/>
      <c r="AC35" s="218"/>
      <c r="AD35" s="223"/>
      <c r="AE35" s="150"/>
      <c r="AF35" s="218"/>
      <c r="AG35" s="223"/>
      <c r="AH35" s="150"/>
      <c r="AI35" s="218"/>
      <c r="AJ35" s="223"/>
      <c r="AK35" s="198"/>
      <c r="AL35" s="152" t="s">
        <v>109</v>
      </c>
      <c r="AM35" s="150"/>
      <c r="AN35" s="218"/>
      <c r="AO35" s="223"/>
      <c r="AP35" s="150"/>
      <c r="AQ35" s="218"/>
      <c r="AR35" s="223"/>
      <c r="AS35" s="150"/>
      <c r="AT35" s="218"/>
      <c r="AU35" s="223"/>
      <c r="AV35" s="150"/>
      <c r="AW35" s="218"/>
      <c r="AX35" s="223"/>
      <c r="AY35" s="150"/>
      <c r="AZ35" s="218"/>
      <c r="BA35" s="223"/>
      <c r="BB35" s="198"/>
      <c r="BC35" s="152" t="s">
        <v>109</v>
      </c>
      <c r="BD35" s="150"/>
      <c r="BE35" s="218"/>
      <c r="BF35" s="223"/>
      <c r="BG35" s="150"/>
      <c r="BH35" s="218"/>
      <c r="BI35" s="223"/>
      <c r="BJ35" s="150"/>
      <c r="BK35" s="218"/>
      <c r="BL35" s="223"/>
      <c r="BM35" s="150"/>
      <c r="BN35" s="218"/>
      <c r="BO35" s="223"/>
      <c r="BP35" s="150"/>
      <c r="BQ35" s="218"/>
      <c r="BR35" s="223"/>
    </row>
    <row r="36" spans="1:76" ht="32.1" customHeight="1">
      <c r="A36" s="144"/>
      <c r="B36" s="157" t="str">
        <f>'6. Kl.'!B$53</f>
        <v>Total Punkte benötigt</v>
      </c>
      <c r="C36" s="158">
        <f>IF('6. Kl.'!$B$7="","",'6. Kl.'!$B$7)</f>
        <v>5.0999999999999996</v>
      </c>
      <c r="D36" s="159"/>
      <c r="E36" s="160" t="str">
        <f>CONCATENATE("Total ",$H$3)</f>
        <v>Total SchiedsrichterIn</v>
      </c>
      <c r="F36" s="161"/>
      <c r="G36" s="219" t="str">
        <f>IF(SUM(G15:G35)-G33=0,"",SUM(G15:G35)-G33)</f>
        <v/>
      </c>
      <c r="H36" s="160" t="str">
        <f>CONCATENATE("Total ",$H$3)</f>
        <v>Total SchiedsrichterIn</v>
      </c>
      <c r="I36" s="161"/>
      <c r="J36" s="219" t="str">
        <f>IF(SUM(J15:J35)-J33=0,"",SUM(J15:J35)-J33)</f>
        <v/>
      </c>
      <c r="K36" s="160" t="str">
        <f>CONCATENATE("Total ",$H$3)</f>
        <v>Total SchiedsrichterIn</v>
      </c>
      <c r="L36" s="161"/>
      <c r="M36" s="219" t="str">
        <f>IF(SUM(M15:M35)-M33=0,"",SUM(M15:M35)-M33)</f>
        <v/>
      </c>
      <c r="N36" s="160" t="str">
        <f>CONCATENATE("Total ",$H$3)</f>
        <v>Total SchiedsrichterIn</v>
      </c>
      <c r="O36" s="161"/>
      <c r="P36" s="219" t="str">
        <f>IF(SUM(P15:P35)-P33=0,"",SUM(P15:P35)-P33)</f>
        <v/>
      </c>
      <c r="Q36" s="160" t="str">
        <f>CONCATENATE("Total ",$H$3)</f>
        <v>Total SchiedsrichterIn</v>
      </c>
      <c r="R36" s="161"/>
      <c r="S36" s="219" t="str">
        <f>IF(SUM(S15:S35)-S33=0,"",SUM(S15:S35)-S33)</f>
        <v/>
      </c>
      <c r="T36" s="158">
        <f>IF('6. Kl.'!$B$7="","",'6. Kl.'!$B$7)</f>
        <v>5.0999999999999996</v>
      </c>
      <c r="U36" s="159"/>
      <c r="V36" s="160" t="str">
        <f>CONCATENATE("Total ",$H$3)</f>
        <v>Total SchiedsrichterIn</v>
      </c>
      <c r="W36" s="161"/>
      <c r="X36" s="219" t="str">
        <f>IF(SUM(X15:X35)-X33=0,"",SUM(X15:X35)-X33)</f>
        <v/>
      </c>
      <c r="Y36" s="160" t="str">
        <f>CONCATENATE("Total ",$H$3)</f>
        <v>Total SchiedsrichterIn</v>
      </c>
      <c r="Z36" s="161"/>
      <c r="AA36" s="219" t="str">
        <f>IF(SUM(AA15:AA35)-AA33=0,"",SUM(AA15:AA35)-AA33)</f>
        <v/>
      </c>
      <c r="AB36" s="160" t="str">
        <f>CONCATENATE("Total ",$H$3)</f>
        <v>Total SchiedsrichterIn</v>
      </c>
      <c r="AC36" s="161"/>
      <c r="AD36" s="219" t="str">
        <f>IF(SUM(AD15:AD35)-AD33=0,"",SUM(AD15:AD35)-AD33)</f>
        <v/>
      </c>
      <c r="AE36" s="160" t="str">
        <f>CONCATENATE("Total ",$H$3)</f>
        <v>Total SchiedsrichterIn</v>
      </c>
      <c r="AF36" s="161"/>
      <c r="AG36" s="219" t="str">
        <f>IF(SUM(AG15:AG35)-AG33=0,"",SUM(AG15:AG35)-AG33)</f>
        <v/>
      </c>
      <c r="AH36" s="160" t="str">
        <f>CONCATENATE("Total ",$H$3)</f>
        <v>Total SchiedsrichterIn</v>
      </c>
      <c r="AI36" s="161"/>
      <c r="AJ36" s="219" t="str">
        <f>IF(SUM(AJ15:AJ35)-AJ33=0,"",SUM(AJ15:AJ35)-AJ33)</f>
        <v/>
      </c>
      <c r="AK36" s="158">
        <f>IF('6. Kl.'!$B$7="","",'6. Kl.'!$B$7)</f>
        <v>5.0999999999999996</v>
      </c>
      <c r="AL36" s="159"/>
      <c r="AM36" s="160" t="str">
        <f>CONCATENATE("Total ",$H$3)</f>
        <v>Total SchiedsrichterIn</v>
      </c>
      <c r="AN36" s="161"/>
      <c r="AO36" s="219" t="str">
        <f>IF(SUM(AO15:AO35)-AO33=0,"",SUM(AO15:AO35)-AO33)</f>
        <v/>
      </c>
      <c r="AP36" s="160" t="str">
        <f>CONCATENATE("Total ",$H$3)</f>
        <v>Total SchiedsrichterIn</v>
      </c>
      <c r="AQ36" s="161"/>
      <c r="AR36" s="219" t="str">
        <f>IF(SUM(AR15:AR35)-AR33=0,"",SUM(AR15:AR35)-AR33)</f>
        <v/>
      </c>
      <c r="AS36" s="160" t="str">
        <f>CONCATENATE("Total ",$H$3)</f>
        <v>Total SchiedsrichterIn</v>
      </c>
      <c r="AT36" s="161"/>
      <c r="AU36" s="219" t="str">
        <f>IF(SUM(AU15:AU35)-AU33=0,"",SUM(AU15:AU35)-AU33)</f>
        <v/>
      </c>
      <c r="AV36" s="160" t="str">
        <f>CONCATENATE("Total ",$H$3)</f>
        <v>Total SchiedsrichterIn</v>
      </c>
      <c r="AW36" s="161"/>
      <c r="AX36" s="219" t="str">
        <f>IF(SUM(AX15:AX35)-AX33=0,"",SUM(AX15:AX35)-AX33)</f>
        <v/>
      </c>
      <c r="AY36" s="160" t="str">
        <f>CONCATENATE("Total ",$H$3)</f>
        <v>Total SchiedsrichterIn</v>
      </c>
      <c r="AZ36" s="161"/>
      <c r="BA36" s="219" t="str">
        <f>IF(SUM(BA15:BA35)-BA33=0,"",SUM(BA15:BA35)-BA33)</f>
        <v/>
      </c>
      <c r="BB36" s="158">
        <f>IF('6. Kl.'!$B$7="","",'6. Kl.'!$B$7)</f>
        <v>5.0999999999999996</v>
      </c>
      <c r="BC36" s="159"/>
      <c r="BD36" s="160" t="str">
        <f>CONCATENATE("Total ",$H$3)</f>
        <v>Total SchiedsrichterIn</v>
      </c>
      <c r="BE36" s="161"/>
      <c r="BF36" s="219" t="str">
        <f>IF(SUM(BF15:BF35)-BF33=0,"",SUM(BF15:BF35)-BF33)</f>
        <v/>
      </c>
      <c r="BG36" s="160" t="str">
        <f>CONCATENATE("Total ",$H$3)</f>
        <v>Total SchiedsrichterIn</v>
      </c>
      <c r="BH36" s="161"/>
      <c r="BI36" s="219" t="str">
        <f>IF(SUM(BI15:BI35)-BI33=0,"",SUM(BI15:BI35)-BI33)</f>
        <v/>
      </c>
      <c r="BJ36" s="160" t="str">
        <f>CONCATENATE("Total ",$H$3)</f>
        <v>Total SchiedsrichterIn</v>
      </c>
      <c r="BK36" s="161"/>
      <c r="BL36" s="219" t="str">
        <f>IF(SUM(BL15:BL35)-BL33=0,"",SUM(BL15:BL35)-BL33)</f>
        <v/>
      </c>
      <c r="BM36" s="160" t="str">
        <f>CONCATENATE("Total ",$H$3)</f>
        <v>Total SchiedsrichterIn</v>
      </c>
      <c r="BN36" s="161"/>
      <c r="BO36" s="219" t="str">
        <f>IF(SUM(BO15:BO35)-BO33=0,"",SUM(BO15:BO35)-BO33)</f>
        <v/>
      </c>
      <c r="BP36" s="160" t="str">
        <f>CONCATENATE("Total ",$H$3)</f>
        <v>Total SchiedsrichterIn</v>
      </c>
      <c r="BQ36" s="161"/>
      <c r="BR36" s="219" t="str">
        <f>IF(SUM(BR15:BR35)-BR33=0,"",SUM(BR15:BR35)-BR33)</f>
        <v/>
      </c>
      <c r="BS36" s="162"/>
      <c r="BT36" s="163"/>
      <c r="BU36" s="163"/>
      <c r="BV36" s="67">
        <v>1</v>
      </c>
      <c r="BX36" s="70"/>
    </row>
    <row r="37" spans="1:76" ht="32.1" hidden="1" customHeight="1">
      <c r="A37" s="144"/>
      <c r="B37" s="157"/>
      <c r="C37" s="158"/>
      <c r="D37" s="159"/>
      <c r="E37" s="225" t="s">
        <v>297</v>
      </c>
      <c r="F37" s="161"/>
      <c r="G37" s="219"/>
      <c r="H37" s="225" t="s">
        <v>297</v>
      </c>
      <c r="I37" s="161"/>
      <c r="J37" s="219"/>
      <c r="K37" s="225" t="s">
        <v>297</v>
      </c>
      <c r="L37" s="161"/>
      <c r="M37" s="219"/>
      <c r="N37" s="225" t="s">
        <v>297</v>
      </c>
      <c r="O37" s="161"/>
      <c r="P37" s="219"/>
      <c r="Q37" s="225" t="s">
        <v>297</v>
      </c>
      <c r="R37" s="161"/>
      <c r="S37" s="219"/>
      <c r="T37" s="158"/>
      <c r="U37" s="159"/>
      <c r="V37" s="225" t="s">
        <v>297</v>
      </c>
      <c r="W37" s="161"/>
      <c r="X37" s="219"/>
      <c r="Y37" s="225" t="s">
        <v>297</v>
      </c>
      <c r="Z37" s="161"/>
      <c r="AA37" s="219"/>
      <c r="AB37" s="225" t="s">
        <v>297</v>
      </c>
      <c r="AC37" s="161"/>
      <c r="AD37" s="219"/>
      <c r="AE37" s="225" t="s">
        <v>297</v>
      </c>
      <c r="AF37" s="161"/>
      <c r="AG37" s="219"/>
      <c r="AH37" s="225" t="s">
        <v>297</v>
      </c>
      <c r="AI37" s="161"/>
      <c r="AJ37" s="219"/>
      <c r="AK37" s="158"/>
      <c r="AL37" s="159"/>
      <c r="AM37" s="225" t="s">
        <v>297</v>
      </c>
      <c r="AN37" s="161"/>
      <c r="AO37" s="219"/>
      <c r="AP37" s="225" t="s">
        <v>297</v>
      </c>
      <c r="AQ37" s="161"/>
      <c r="AR37" s="219"/>
      <c r="AS37" s="225" t="s">
        <v>297</v>
      </c>
      <c r="AT37" s="161"/>
      <c r="AU37" s="219"/>
      <c r="AV37" s="225" t="s">
        <v>297</v>
      </c>
      <c r="AW37" s="161"/>
      <c r="AX37" s="219"/>
      <c r="AY37" s="225" t="s">
        <v>297</v>
      </c>
      <c r="AZ37" s="161"/>
      <c r="BA37" s="219"/>
      <c r="BB37" s="158"/>
      <c r="BC37" s="159"/>
      <c r="BD37" s="225" t="s">
        <v>297</v>
      </c>
      <c r="BE37" s="161"/>
      <c r="BF37" s="219"/>
      <c r="BG37" s="225" t="s">
        <v>297</v>
      </c>
      <c r="BH37" s="161"/>
      <c r="BI37" s="219"/>
      <c r="BJ37" s="225" t="s">
        <v>297</v>
      </c>
      <c r="BK37" s="161"/>
      <c r="BL37" s="219"/>
      <c r="BM37" s="225" t="s">
        <v>297</v>
      </c>
      <c r="BN37" s="161"/>
      <c r="BO37" s="219"/>
      <c r="BP37" s="225" t="s">
        <v>297</v>
      </c>
      <c r="BQ37" s="161"/>
      <c r="BR37" s="219"/>
      <c r="BS37" s="162"/>
      <c r="BT37" s="163"/>
      <c r="BU37" s="163"/>
      <c r="BV37" s="67"/>
      <c r="BX37" s="70"/>
    </row>
    <row r="38" spans="1:76" ht="32.1" hidden="1" customHeight="1">
      <c r="A38" s="144"/>
      <c r="B38" s="157"/>
      <c r="C38" s="158"/>
      <c r="D38" s="159"/>
      <c r="E38" s="225" t="s">
        <v>298</v>
      </c>
      <c r="F38" s="161"/>
      <c r="G38" s="219"/>
      <c r="H38" s="225" t="s">
        <v>298</v>
      </c>
      <c r="I38" s="161"/>
      <c r="J38" s="219"/>
      <c r="K38" s="225" t="s">
        <v>298</v>
      </c>
      <c r="L38" s="161"/>
      <c r="M38" s="219"/>
      <c r="N38" s="225" t="s">
        <v>298</v>
      </c>
      <c r="O38" s="161"/>
      <c r="P38" s="219"/>
      <c r="Q38" s="225" t="s">
        <v>298</v>
      </c>
      <c r="R38" s="161"/>
      <c r="S38" s="219"/>
      <c r="T38" s="158"/>
      <c r="U38" s="159"/>
      <c r="V38" s="225" t="s">
        <v>298</v>
      </c>
      <c r="W38" s="161"/>
      <c r="X38" s="219"/>
      <c r="Y38" s="225" t="s">
        <v>298</v>
      </c>
      <c r="Z38" s="161"/>
      <c r="AA38" s="219"/>
      <c r="AB38" s="225" t="s">
        <v>298</v>
      </c>
      <c r="AC38" s="161"/>
      <c r="AD38" s="219"/>
      <c r="AE38" s="225" t="s">
        <v>298</v>
      </c>
      <c r="AF38" s="161"/>
      <c r="AG38" s="219"/>
      <c r="AH38" s="225" t="s">
        <v>298</v>
      </c>
      <c r="AI38" s="161"/>
      <c r="AJ38" s="219"/>
      <c r="AK38" s="158"/>
      <c r="AL38" s="159"/>
      <c r="AM38" s="225" t="s">
        <v>298</v>
      </c>
      <c r="AN38" s="161"/>
      <c r="AO38" s="219"/>
      <c r="AP38" s="225" t="s">
        <v>298</v>
      </c>
      <c r="AQ38" s="161"/>
      <c r="AR38" s="219"/>
      <c r="AS38" s="225" t="s">
        <v>298</v>
      </c>
      <c r="AT38" s="161"/>
      <c r="AU38" s="219"/>
      <c r="AV38" s="225" t="s">
        <v>298</v>
      </c>
      <c r="AW38" s="161"/>
      <c r="AX38" s="219"/>
      <c r="AY38" s="225" t="s">
        <v>298</v>
      </c>
      <c r="AZ38" s="161"/>
      <c r="BA38" s="219"/>
      <c r="BB38" s="158"/>
      <c r="BC38" s="159"/>
      <c r="BD38" s="225" t="s">
        <v>298</v>
      </c>
      <c r="BE38" s="161"/>
      <c r="BF38" s="219"/>
      <c r="BG38" s="225" t="s">
        <v>298</v>
      </c>
      <c r="BH38" s="161"/>
      <c r="BI38" s="219"/>
      <c r="BJ38" s="225" t="s">
        <v>298</v>
      </c>
      <c r="BK38" s="161"/>
      <c r="BL38" s="219"/>
      <c r="BM38" s="225" t="s">
        <v>298</v>
      </c>
      <c r="BN38" s="161"/>
      <c r="BO38" s="219"/>
      <c r="BP38" s="225" t="s">
        <v>298</v>
      </c>
      <c r="BQ38" s="161"/>
      <c r="BR38" s="219"/>
      <c r="BS38" s="162"/>
      <c r="BT38" s="163"/>
      <c r="BU38" s="163"/>
      <c r="BV38" s="67"/>
      <c r="BX38" s="70"/>
    </row>
    <row r="39" spans="1:76" ht="32.1" customHeight="1">
      <c r="A39" s="144"/>
      <c r="B39" s="164"/>
      <c r="C39" s="205"/>
      <c r="D39" s="205"/>
      <c r="E39" s="416" t="str">
        <f>IF('6. Kl.'!$B$2='6. Kl.'!$L$1,'6. Kl. Judge Sheet'!E37,'6. Kl. Judge Sheet'!E38)</f>
        <v xml:space="preserve">mind 
1 Sprung  
1 Schritt  </v>
      </c>
      <c r="F39" s="204"/>
      <c r="G39" s="165"/>
      <c r="H39" s="416" t="str">
        <f>IF('6. Kl.'!$B$2='6. Kl.'!$L$1,'6. Kl. Judge Sheet'!H37,'6. Kl. Judge Sheet'!H38)</f>
        <v xml:space="preserve">mind 
1 Sprung  
1 Schritt  </v>
      </c>
      <c r="I39" s="204"/>
      <c r="J39" s="165"/>
      <c r="K39" s="416" t="str">
        <f>IF('6. Kl.'!$B$2='6. Kl.'!$L$1,'6. Kl. Judge Sheet'!K37,'6. Kl. Judge Sheet'!K38)</f>
        <v xml:space="preserve">mind 
1 Sprung  
1 Schritt  </v>
      </c>
      <c r="L39" s="204"/>
      <c r="M39" s="165"/>
      <c r="N39" s="416" t="str">
        <f>IF('6. Kl.'!$B$2='6. Kl.'!$L$1,'6. Kl. Judge Sheet'!N37,'6. Kl. Judge Sheet'!N38)</f>
        <v xml:space="preserve">mind 
1 Sprung  
1 Schritt  </v>
      </c>
      <c r="O39" s="204"/>
      <c r="P39" s="165"/>
      <c r="Q39" s="416" t="str">
        <f>IF('6. Kl.'!$B$2='6. Kl.'!$L$1,'6. Kl. Judge Sheet'!Q37,'6. Kl. Judge Sheet'!Q38)</f>
        <v xml:space="preserve">mind 
1 Sprung  
1 Schritt  </v>
      </c>
      <c r="R39" s="204"/>
      <c r="S39" s="165"/>
      <c r="T39" s="205"/>
      <c r="U39" s="205"/>
      <c r="V39" s="416" t="str">
        <f>IF('6. Kl.'!$B$2='6. Kl.'!$L$1,'6. Kl. Judge Sheet'!V37,'6. Kl. Judge Sheet'!V38)</f>
        <v xml:space="preserve">mind 
1 Sprung  
1 Schritt  </v>
      </c>
      <c r="W39" s="204"/>
      <c r="X39" s="165"/>
      <c r="Y39" s="416" t="str">
        <f>IF('6. Kl.'!$B$2='6. Kl.'!$L$1,'6. Kl. Judge Sheet'!Y37,'6. Kl. Judge Sheet'!Y38)</f>
        <v xml:space="preserve">mind 
1 Sprung  
1 Schritt  </v>
      </c>
      <c r="Z39" s="204"/>
      <c r="AA39" s="165"/>
      <c r="AB39" s="416" t="str">
        <f>IF('6. Kl.'!$B$2='6. Kl.'!$L$1,'6. Kl. Judge Sheet'!AB37,'6. Kl. Judge Sheet'!AB38)</f>
        <v xml:space="preserve">mind 
1 Sprung  
1 Schritt  </v>
      </c>
      <c r="AC39" s="204"/>
      <c r="AD39" s="165"/>
      <c r="AE39" s="416" t="str">
        <f>IF('6. Kl.'!$B$2='6. Kl.'!$L$1,'6. Kl. Judge Sheet'!AE37,'6. Kl. Judge Sheet'!AE38)</f>
        <v xml:space="preserve">mind 
1 Sprung  
1 Schritt  </v>
      </c>
      <c r="AF39" s="204"/>
      <c r="AG39" s="165"/>
      <c r="AH39" s="416" t="str">
        <f>IF('6. Kl.'!$B$2='6. Kl.'!$L$1,'6. Kl. Judge Sheet'!AH37,'6. Kl. Judge Sheet'!AH38)</f>
        <v xml:space="preserve">mind 
1 Sprung  
1 Schritt  </v>
      </c>
      <c r="AI39" s="204"/>
      <c r="AJ39" s="165"/>
      <c r="AK39" s="205"/>
      <c r="AL39" s="205"/>
      <c r="AM39" s="416" t="str">
        <f>IF('6. Kl.'!$B$2='6. Kl.'!$L$1,'6. Kl. Judge Sheet'!AM37,'6. Kl. Judge Sheet'!AM38)</f>
        <v xml:space="preserve">mind 
1 Sprung  
1 Schritt  </v>
      </c>
      <c r="AN39" s="204"/>
      <c r="AO39" s="165"/>
      <c r="AP39" s="416" t="str">
        <f>IF('6. Kl.'!$B$2='6. Kl.'!$L$1,'6. Kl. Judge Sheet'!AP37,'6. Kl. Judge Sheet'!AP38)</f>
        <v xml:space="preserve">mind 
1 Sprung  
1 Schritt  </v>
      </c>
      <c r="AQ39" s="204"/>
      <c r="AR39" s="165"/>
      <c r="AS39" s="416" t="str">
        <f>IF('6. Kl.'!$B$2='6. Kl.'!$L$1,'6. Kl. Judge Sheet'!AS37,'6. Kl. Judge Sheet'!AS38)</f>
        <v xml:space="preserve">mind 
1 Sprung  
1 Schritt  </v>
      </c>
      <c r="AT39" s="204"/>
      <c r="AU39" s="165"/>
      <c r="AV39" s="416" t="str">
        <f>IF('6. Kl.'!$B$2='6. Kl.'!$L$1,'6. Kl. Judge Sheet'!AV37,'6. Kl. Judge Sheet'!AV38)</f>
        <v xml:space="preserve">mind 
1 Sprung  
1 Schritt  </v>
      </c>
      <c r="AW39" s="204"/>
      <c r="AX39" s="165"/>
      <c r="AY39" s="416" t="str">
        <f>IF('6. Kl.'!$B$2='6. Kl.'!$L$1,'6. Kl. Judge Sheet'!AY37,'6. Kl. Judge Sheet'!AY38)</f>
        <v xml:space="preserve">mind 
1 Sprung  
1 Schritt  </v>
      </c>
      <c r="AZ39" s="204"/>
      <c r="BA39" s="165"/>
      <c r="BB39" s="205"/>
      <c r="BC39" s="205"/>
      <c r="BD39" s="416" t="str">
        <f>IF('6. Kl.'!$B$2='6. Kl.'!$L$1,'6. Kl. Judge Sheet'!BD37,'6. Kl. Judge Sheet'!BD38)</f>
        <v xml:space="preserve">mind 
1 Sprung  
1 Schritt  </v>
      </c>
      <c r="BE39" s="204"/>
      <c r="BF39" s="165"/>
      <c r="BG39" s="416" t="str">
        <f>IF('6. Kl.'!$B$2='6. Kl.'!$L$1,'6. Kl. Judge Sheet'!BG37,'6. Kl. Judge Sheet'!BG38)</f>
        <v xml:space="preserve">mind 
1 Sprung  
1 Schritt  </v>
      </c>
      <c r="BH39" s="204"/>
      <c r="BI39" s="165"/>
      <c r="BJ39" s="416" t="str">
        <f>IF('6. Kl.'!$B$2='6. Kl.'!$L$1,'6. Kl. Judge Sheet'!BJ37,'6. Kl. Judge Sheet'!BJ38)</f>
        <v xml:space="preserve">mind 
1 Sprung  
1 Schritt  </v>
      </c>
      <c r="BK39" s="204"/>
      <c r="BL39" s="165"/>
      <c r="BM39" s="416" t="str">
        <f>IF('6. Kl.'!$B$2='6. Kl.'!$L$1,'6. Kl. Judge Sheet'!BM37,'6. Kl. Judge Sheet'!BM38)</f>
        <v xml:space="preserve">mind 
1 Sprung  
1 Schritt  </v>
      </c>
      <c r="BN39" s="204"/>
      <c r="BO39" s="165"/>
      <c r="BP39" s="416" t="str">
        <f>IF('6. Kl.'!$B$2='6. Kl.'!$L$1,'6. Kl. Judge Sheet'!BP37,'6. Kl. Judge Sheet'!BP38)</f>
        <v xml:space="preserve">mind 
1 Sprung  
1 Schritt  </v>
      </c>
      <c r="BQ39" s="204"/>
      <c r="BR39" s="165"/>
      <c r="BV39" s="67">
        <v>1</v>
      </c>
      <c r="BX39" s="70"/>
    </row>
    <row r="40" spans="1:76" ht="32.1" customHeight="1">
      <c r="B40" s="164"/>
      <c r="C40" s="205"/>
      <c r="D40" s="205"/>
      <c r="E40" s="417"/>
      <c r="F40" s="204"/>
      <c r="G40" s="153"/>
      <c r="H40" s="417"/>
      <c r="I40" s="204"/>
      <c r="J40" s="153"/>
      <c r="K40" s="417"/>
      <c r="L40" s="204"/>
      <c r="M40" s="153"/>
      <c r="N40" s="417"/>
      <c r="O40" s="204"/>
      <c r="P40" s="153"/>
      <c r="Q40" s="417"/>
      <c r="R40" s="204"/>
      <c r="S40" s="153"/>
      <c r="T40" s="205"/>
      <c r="U40" s="205"/>
      <c r="V40" s="417"/>
      <c r="W40" s="204"/>
      <c r="X40" s="153"/>
      <c r="Y40" s="417"/>
      <c r="Z40" s="204"/>
      <c r="AA40" s="153"/>
      <c r="AB40" s="417"/>
      <c r="AC40" s="204"/>
      <c r="AD40" s="153"/>
      <c r="AE40" s="417"/>
      <c r="AF40" s="204"/>
      <c r="AG40" s="153"/>
      <c r="AH40" s="417"/>
      <c r="AI40" s="204"/>
      <c r="AJ40" s="153"/>
      <c r="AK40" s="205"/>
      <c r="AL40" s="205"/>
      <c r="AM40" s="417"/>
      <c r="AN40" s="204"/>
      <c r="AO40" s="153"/>
      <c r="AP40" s="417"/>
      <c r="AQ40" s="204"/>
      <c r="AR40" s="153"/>
      <c r="AS40" s="417"/>
      <c r="AT40" s="204"/>
      <c r="AU40" s="153"/>
      <c r="AV40" s="417"/>
      <c r="AW40" s="204"/>
      <c r="AX40" s="153"/>
      <c r="AY40" s="417"/>
      <c r="AZ40" s="204"/>
      <c r="BA40" s="153"/>
      <c r="BB40" s="205"/>
      <c r="BC40" s="205"/>
      <c r="BD40" s="417"/>
      <c r="BE40" s="204"/>
      <c r="BF40" s="153"/>
      <c r="BG40" s="417"/>
      <c r="BH40" s="204"/>
      <c r="BI40" s="153"/>
      <c r="BJ40" s="417"/>
      <c r="BK40" s="204"/>
      <c r="BL40" s="153"/>
      <c r="BM40" s="417"/>
      <c r="BN40" s="204"/>
      <c r="BO40" s="153"/>
      <c r="BP40" s="417"/>
      <c r="BQ40" s="204"/>
      <c r="BR40" s="153"/>
      <c r="BV40" s="67">
        <v>1</v>
      </c>
      <c r="BX40" s="70"/>
    </row>
    <row r="41" spans="1:76" ht="32.1" hidden="1" customHeight="1">
      <c r="B41" s="164"/>
      <c r="C41" s="205"/>
      <c r="D41" s="205"/>
      <c r="E41" s="226" t="s">
        <v>117</v>
      </c>
      <c r="F41" s="204"/>
      <c r="G41" s="153"/>
      <c r="H41" s="226" t="s">
        <v>117</v>
      </c>
      <c r="I41" s="204"/>
      <c r="J41" s="153"/>
      <c r="K41" s="226" t="s">
        <v>117</v>
      </c>
      <c r="L41" s="204"/>
      <c r="M41" s="153"/>
      <c r="N41" s="226" t="s">
        <v>117</v>
      </c>
      <c r="O41" s="204"/>
      <c r="P41" s="153"/>
      <c r="Q41" s="226" t="s">
        <v>117</v>
      </c>
      <c r="R41" s="204"/>
      <c r="S41" s="153"/>
      <c r="T41" s="205"/>
      <c r="U41" s="205"/>
      <c r="V41" s="226" t="s">
        <v>117</v>
      </c>
      <c r="W41" s="204"/>
      <c r="X41" s="153"/>
      <c r="Y41" s="226" t="s">
        <v>117</v>
      </c>
      <c r="Z41" s="204"/>
      <c r="AA41" s="153"/>
      <c r="AB41" s="226" t="s">
        <v>117</v>
      </c>
      <c r="AC41" s="204"/>
      <c r="AD41" s="153"/>
      <c r="AE41" s="226" t="s">
        <v>117</v>
      </c>
      <c r="AF41" s="204"/>
      <c r="AG41" s="153"/>
      <c r="AH41" s="226" t="s">
        <v>117</v>
      </c>
      <c r="AI41" s="204"/>
      <c r="AJ41" s="153"/>
      <c r="AK41" s="205"/>
      <c r="AL41" s="205"/>
      <c r="AM41" s="226" t="s">
        <v>117</v>
      </c>
      <c r="AN41" s="204"/>
      <c r="AO41" s="153"/>
      <c r="AP41" s="226" t="s">
        <v>117</v>
      </c>
      <c r="AQ41" s="204"/>
      <c r="AR41" s="153"/>
      <c r="AS41" s="226" t="s">
        <v>117</v>
      </c>
      <c r="AT41" s="204"/>
      <c r="AU41" s="153"/>
      <c r="AV41" s="226" t="s">
        <v>117</v>
      </c>
      <c r="AW41" s="204"/>
      <c r="AX41" s="153"/>
      <c r="AY41" s="226" t="s">
        <v>117</v>
      </c>
      <c r="AZ41" s="204"/>
      <c r="BA41" s="153"/>
      <c r="BB41" s="205"/>
      <c r="BC41" s="205"/>
      <c r="BD41" s="226" t="s">
        <v>117</v>
      </c>
      <c r="BE41" s="204"/>
      <c r="BF41" s="153"/>
      <c r="BG41" s="226" t="s">
        <v>117</v>
      </c>
      <c r="BH41" s="204"/>
      <c r="BI41" s="153"/>
      <c r="BJ41" s="226" t="s">
        <v>117</v>
      </c>
      <c r="BK41" s="204"/>
      <c r="BL41" s="153"/>
      <c r="BM41" s="226" t="s">
        <v>117</v>
      </c>
      <c r="BN41" s="204"/>
      <c r="BO41" s="153"/>
      <c r="BP41" s="226" t="s">
        <v>117</v>
      </c>
      <c r="BQ41" s="204"/>
      <c r="BR41" s="153"/>
      <c r="BV41" s="67"/>
      <c r="BX41" s="70"/>
    </row>
    <row r="42" spans="1:76" ht="32.1" hidden="1" customHeight="1">
      <c r="B42" s="164"/>
      <c r="C42" s="205"/>
      <c r="D42" s="205"/>
      <c r="E42" s="226" t="s">
        <v>299</v>
      </c>
      <c r="F42" s="204"/>
      <c r="G42" s="153"/>
      <c r="H42" s="226" t="s">
        <v>299</v>
      </c>
      <c r="I42" s="204"/>
      <c r="J42" s="153"/>
      <c r="K42" s="226" t="s">
        <v>299</v>
      </c>
      <c r="L42" s="204"/>
      <c r="M42" s="153"/>
      <c r="N42" s="226" t="s">
        <v>299</v>
      </c>
      <c r="O42" s="204"/>
      <c r="P42" s="153"/>
      <c r="Q42" s="226" t="s">
        <v>299</v>
      </c>
      <c r="R42" s="204"/>
      <c r="S42" s="153"/>
      <c r="T42" s="205"/>
      <c r="U42" s="205"/>
      <c r="V42" s="226" t="s">
        <v>299</v>
      </c>
      <c r="W42" s="204"/>
      <c r="X42" s="153"/>
      <c r="Y42" s="226" t="s">
        <v>299</v>
      </c>
      <c r="Z42" s="204"/>
      <c r="AA42" s="153"/>
      <c r="AB42" s="226" t="s">
        <v>299</v>
      </c>
      <c r="AC42" s="204"/>
      <c r="AD42" s="153"/>
      <c r="AE42" s="226" t="s">
        <v>299</v>
      </c>
      <c r="AF42" s="204"/>
      <c r="AG42" s="153"/>
      <c r="AH42" s="226" t="s">
        <v>299</v>
      </c>
      <c r="AI42" s="204"/>
      <c r="AJ42" s="153"/>
      <c r="AK42" s="205"/>
      <c r="AL42" s="205"/>
      <c r="AM42" s="226" t="s">
        <v>299</v>
      </c>
      <c r="AN42" s="204"/>
      <c r="AO42" s="153"/>
      <c r="AP42" s="226" t="s">
        <v>299</v>
      </c>
      <c r="AQ42" s="204"/>
      <c r="AR42" s="153"/>
      <c r="AS42" s="226" t="s">
        <v>299</v>
      </c>
      <c r="AT42" s="204"/>
      <c r="AU42" s="153"/>
      <c r="AV42" s="226" t="s">
        <v>299</v>
      </c>
      <c r="AW42" s="204"/>
      <c r="AX42" s="153"/>
      <c r="AY42" s="226" t="s">
        <v>299</v>
      </c>
      <c r="AZ42" s="204"/>
      <c r="BA42" s="153"/>
      <c r="BB42" s="205"/>
      <c r="BC42" s="205"/>
      <c r="BD42" s="226" t="s">
        <v>299</v>
      </c>
      <c r="BE42" s="204"/>
      <c r="BF42" s="153"/>
      <c r="BG42" s="226" t="s">
        <v>299</v>
      </c>
      <c r="BH42" s="204"/>
      <c r="BI42" s="153"/>
      <c r="BJ42" s="226" t="s">
        <v>299</v>
      </c>
      <c r="BK42" s="204"/>
      <c r="BL42" s="153"/>
      <c r="BM42" s="226" t="s">
        <v>299</v>
      </c>
      <c r="BN42" s="204"/>
      <c r="BO42" s="153"/>
      <c r="BP42" s="226" t="s">
        <v>299</v>
      </c>
      <c r="BQ42" s="204"/>
      <c r="BR42" s="153"/>
      <c r="BV42" s="67"/>
      <c r="BX42" s="70"/>
    </row>
    <row r="43" spans="1:76" ht="32.1" customHeight="1">
      <c r="B43" s="157" t="s">
        <v>5</v>
      </c>
      <c r="C43" s="205"/>
      <c r="D43" s="205"/>
      <c r="E43" s="228" t="str">
        <f>IF('6. Kl.'!$B$2='6. Kl.'!$L$1,'6. Kl. Judge Sheet'!E41,'6. Kl. Judge Sheet'!E42)</f>
        <v>bestanden     
 ja                                 nein</v>
      </c>
      <c r="F43" s="206"/>
      <c r="G43" s="153"/>
      <c r="H43" s="228" t="str">
        <f>IF('6. Kl.'!$B$2='6. Kl.'!$L$1,'6. Kl. Judge Sheet'!H41,'6. Kl. Judge Sheet'!H42)</f>
        <v>bestanden     
 ja                                 nein</v>
      </c>
      <c r="I43" s="206"/>
      <c r="J43" s="153"/>
      <c r="K43" s="228" t="str">
        <f>IF('6. Kl.'!$B$2='6. Kl.'!$L$1,'6. Kl. Judge Sheet'!K41,'6. Kl. Judge Sheet'!K42)</f>
        <v>bestanden     
 ja                                 nein</v>
      </c>
      <c r="L43" s="206"/>
      <c r="M43" s="153"/>
      <c r="N43" s="228" t="str">
        <f>IF('6. Kl.'!$B$2='6. Kl.'!$L$1,'6. Kl. Judge Sheet'!N41,'6. Kl. Judge Sheet'!N42)</f>
        <v>bestanden     
 ja                                 nein</v>
      </c>
      <c r="O43" s="206"/>
      <c r="P43" s="153"/>
      <c r="Q43" s="228" t="str">
        <f>IF('6. Kl.'!$B$2='6. Kl.'!$L$1,'6. Kl. Judge Sheet'!Q41,'6. Kl. Judge Sheet'!Q42)</f>
        <v>bestanden     
 ja                                 nein</v>
      </c>
      <c r="R43" s="206"/>
      <c r="S43" s="153"/>
      <c r="T43" s="205"/>
      <c r="U43" s="205"/>
      <c r="V43" s="228" t="str">
        <f>IF('6. Kl.'!$B$2='6. Kl.'!$L$1,'6. Kl. Judge Sheet'!V41,'6. Kl. Judge Sheet'!V42)</f>
        <v>bestanden     
 ja                                 nein</v>
      </c>
      <c r="W43" s="206"/>
      <c r="X43" s="153"/>
      <c r="Y43" s="228" t="str">
        <f>IF('6. Kl.'!$B$2='6. Kl.'!$L$1,'6. Kl. Judge Sheet'!Y41,'6. Kl. Judge Sheet'!Y42)</f>
        <v>bestanden     
 ja                                 nein</v>
      </c>
      <c r="Z43" s="206"/>
      <c r="AA43" s="153"/>
      <c r="AB43" s="228" t="str">
        <f>IF('6. Kl.'!$B$2='6. Kl.'!$L$1,'6. Kl. Judge Sheet'!AB41,'6. Kl. Judge Sheet'!AB42)</f>
        <v>bestanden     
 ja                                 nein</v>
      </c>
      <c r="AC43" s="206"/>
      <c r="AD43" s="153"/>
      <c r="AE43" s="228" t="str">
        <f>IF('6. Kl.'!$B$2='6. Kl.'!$L$1,'6. Kl. Judge Sheet'!AE41,'6. Kl. Judge Sheet'!AE42)</f>
        <v>bestanden     
 ja                                 nein</v>
      </c>
      <c r="AF43" s="206"/>
      <c r="AG43" s="153"/>
      <c r="AH43" s="228" t="str">
        <f>IF('6. Kl.'!$B$2='6. Kl.'!$L$1,'6. Kl. Judge Sheet'!AH41,'6. Kl. Judge Sheet'!AH42)</f>
        <v>bestanden     
 ja                                 nein</v>
      </c>
      <c r="AI43" s="206"/>
      <c r="AJ43" s="153"/>
      <c r="AK43" s="205"/>
      <c r="AL43" s="205"/>
      <c r="AM43" s="228" t="str">
        <f>IF('6. Kl.'!$B$2='6. Kl.'!$L$1,'6. Kl. Judge Sheet'!AM41,'6. Kl. Judge Sheet'!AM42)</f>
        <v>bestanden     
 ja                                 nein</v>
      </c>
      <c r="AN43" s="206"/>
      <c r="AO43" s="153"/>
      <c r="AP43" s="228" t="str">
        <f>IF('6. Kl.'!$B$2='6. Kl.'!$L$1,'6. Kl. Judge Sheet'!AP41,'6. Kl. Judge Sheet'!AP42)</f>
        <v>bestanden     
 ja                                 nein</v>
      </c>
      <c r="AQ43" s="206"/>
      <c r="AR43" s="153"/>
      <c r="AS43" s="228" t="str">
        <f>IF('6. Kl.'!$B$2='6. Kl.'!$L$1,'6. Kl. Judge Sheet'!AS41,'6. Kl. Judge Sheet'!AS42)</f>
        <v>bestanden     
 ja                                 nein</v>
      </c>
      <c r="AT43" s="206"/>
      <c r="AU43" s="153"/>
      <c r="AV43" s="228" t="str">
        <f>IF('6. Kl.'!$B$2='6. Kl.'!$L$1,'6. Kl. Judge Sheet'!AV41,'6. Kl. Judge Sheet'!AV42)</f>
        <v>bestanden     
 ja                                 nein</v>
      </c>
      <c r="AW43" s="206"/>
      <c r="AX43" s="153"/>
      <c r="AY43" s="228" t="str">
        <f>IF('6. Kl.'!$B$2='6. Kl.'!$L$1,'6. Kl. Judge Sheet'!AY41,'6. Kl. Judge Sheet'!AY42)</f>
        <v>bestanden     
 ja                                 nein</v>
      </c>
      <c r="AZ43" s="206"/>
      <c r="BA43" s="153"/>
      <c r="BB43" s="205"/>
      <c r="BC43" s="205"/>
      <c r="BD43" s="228" t="str">
        <f>IF('6. Kl.'!$B$2='6. Kl.'!$L$1,'6. Kl. Judge Sheet'!BD41,'6. Kl. Judge Sheet'!BD42)</f>
        <v>bestanden     
 ja                                 nein</v>
      </c>
      <c r="BE43" s="206"/>
      <c r="BF43" s="153"/>
      <c r="BG43" s="228" t="str">
        <f>IF('6. Kl.'!$B$2='6. Kl.'!$L$1,'6. Kl. Judge Sheet'!BG41,'6. Kl. Judge Sheet'!BG42)</f>
        <v>bestanden     
 ja                                 nein</v>
      </c>
      <c r="BH43" s="206"/>
      <c r="BI43" s="153"/>
      <c r="BJ43" s="228" t="str">
        <f>IF('6. Kl.'!$B$2='6. Kl.'!$L$1,'6. Kl. Judge Sheet'!BJ41,'6. Kl. Judge Sheet'!BJ42)</f>
        <v>bestanden     
 ja                                 nein</v>
      </c>
      <c r="BK43" s="206"/>
      <c r="BL43" s="153"/>
      <c r="BM43" s="228" t="str">
        <f>IF('6. Kl.'!$B$2='6. Kl.'!$L$1,'6. Kl. Judge Sheet'!BM41,'6. Kl. Judge Sheet'!BM42)</f>
        <v>bestanden     
 ja                                 nein</v>
      </c>
      <c r="BN43" s="206"/>
      <c r="BO43" s="153"/>
      <c r="BP43" s="228" t="str">
        <f>IF('6. Kl.'!$B$2='6. Kl.'!$L$1,'6. Kl. Judge Sheet'!BP41,'6. Kl. Judge Sheet'!BP42)</f>
        <v>bestanden     
 ja                                 nein</v>
      </c>
      <c r="BQ43" s="206"/>
      <c r="BR43" s="153"/>
      <c r="BV43" s="67">
        <v>1</v>
      </c>
      <c r="BX43" s="70"/>
    </row>
    <row r="44" spans="1:76">
      <c r="E44" s="227"/>
      <c r="BV44" s="67">
        <v>1</v>
      </c>
      <c r="BX44" s="70"/>
    </row>
    <row r="45" spans="1:76" hidden="1">
      <c r="E45" s="215" t="s">
        <v>287</v>
      </c>
      <c r="F45" s="144" t="s">
        <v>288</v>
      </c>
      <c r="BV45" s="67">
        <v>1</v>
      </c>
      <c r="BX45" s="70"/>
    </row>
    <row r="46" spans="1:76" hidden="1">
      <c r="E46" s="184" t="s">
        <v>118</v>
      </c>
      <c r="F46" s="34" t="s">
        <v>245</v>
      </c>
      <c r="G46" s="34"/>
      <c r="H46" s="34"/>
      <c r="I46" s="34"/>
      <c r="J46" s="34"/>
      <c r="K46" s="34"/>
      <c r="L46" s="34"/>
      <c r="M46" s="34"/>
      <c r="N46" s="34"/>
      <c r="O46" s="34"/>
      <c r="V46" s="184" t="s">
        <v>118</v>
      </c>
      <c r="W46" s="34" t="s">
        <v>119</v>
      </c>
      <c r="X46" s="34"/>
      <c r="Y46" s="34"/>
      <c r="Z46" s="34"/>
      <c r="AA46" s="34"/>
      <c r="AB46" s="34"/>
      <c r="AC46" s="34"/>
      <c r="AD46" s="34"/>
      <c r="AE46" s="34"/>
      <c r="AF46" s="34"/>
      <c r="AM46" s="184" t="s">
        <v>118</v>
      </c>
      <c r="AN46" s="34" t="s">
        <v>119</v>
      </c>
      <c r="AO46" s="34"/>
      <c r="AP46" s="34"/>
      <c r="AQ46" s="34"/>
      <c r="AR46" s="34"/>
      <c r="AS46" s="34"/>
      <c r="AT46" s="34"/>
      <c r="AU46" s="34"/>
      <c r="AV46" s="34"/>
      <c r="AW46" s="34"/>
      <c r="BD46" s="184" t="s">
        <v>118</v>
      </c>
      <c r="BE46" s="34" t="s">
        <v>119</v>
      </c>
      <c r="BF46" s="34"/>
      <c r="BG46" s="34"/>
      <c r="BH46" s="34"/>
      <c r="BI46" s="34"/>
      <c r="BJ46" s="34"/>
      <c r="BK46" s="34"/>
      <c r="BL46" s="34"/>
      <c r="BM46" s="34"/>
      <c r="BN46" s="34"/>
      <c r="BV46" s="67">
        <v>1</v>
      </c>
    </row>
    <row r="47" spans="1:76" ht="30.75" customHeight="1">
      <c r="E47" s="184" t="str">
        <f>IF('6. Kl.'!$B$2='6. Kl.'!$L$1,'6. Kl. Judge Sheet'!E46,'6. Kl. Judge Sheet'!E45)</f>
        <v xml:space="preserve">Benotung: </v>
      </c>
      <c r="F47" s="34" t="str">
        <f>IF('6. Kl.'!$B$2='6. Kl.'!$L$1,'6. Kl. Judge Sheet'!F46,'6. Kl. Judge Sheet'!F45)</f>
        <v>Die Kürtests Interbronze und Bronze werden mit elf GOEs (-5 bis +5) bewertet.</v>
      </c>
      <c r="G47" s="34"/>
      <c r="H47" s="34"/>
      <c r="I47" s="34"/>
      <c r="J47" s="34"/>
      <c r="K47" s="34"/>
      <c r="L47" s="34"/>
      <c r="M47" s="34"/>
      <c r="N47" s="34"/>
      <c r="O47" s="34"/>
      <c r="V47" s="18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M47" s="18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BD47" s="18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V47" s="67">
        <v>1</v>
      </c>
    </row>
    <row r="48" spans="1:76">
      <c r="F48" s="34" t="s">
        <v>120</v>
      </c>
      <c r="G48" s="34"/>
      <c r="H48" s="34"/>
      <c r="I48" s="34"/>
      <c r="J48" s="34"/>
      <c r="K48" s="34"/>
      <c r="L48" s="34"/>
      <c r="M48" s="34"/>
      <c r="N48" s="34"/>
      <c r="W48" s="400" t="s">
        <v>120</v>
      </c>
      <c r="X48" s="400"/>
      <c r="Y48" s="400"/>
      <c r="Z48" s="400"/>
      <c r="AA48" s="400"/>
      <c r="AB48" s="400"/>
      <c r="AC48" s="400"/>
      <c r="AD48" s="400"/>
      <c r="AE48" s="400"/>
      <c r="AN48" s="400" t="s">
        <v>120</v>
      </c>
      <c r="AO48" s="400"/>
      <c r="AP48" s="400"/>
      <c r="AQ48" s="400"/>
      <c r="AR48" s="400"/>
      <c r="AS48" s="400"/>
      <c r="AT48" s="400"/>
      <c r="AU48" s="400"/>
      <c r="AV48" s="400"/>
      <c r="BE48" s="400" t="s">
        <v>120</v>
      </c>
      <c r="BF48" s="400"/>
      <c r="BG48" s="400"/>
      <c r="BH48" s="400"/>
      <c r="BI48" s="400"/>
      <c r="BJ48" s="400"/>
      <c r="BK48" s="400"/>
      <c r="BL48" s="400"/>
      <c r="BM48" s="400"/>
      <c r="BV48" s="67">
        <v>1</v>
      </c>
    </row>
    <row r="49" spans="1:77">
      <c r="F49" s="34" t="s">
        <v>289</v>
      </c>
      <c r="G49" s="34"/>
      <c r="H49" s="34"/>
      <c r="I49" s="34"/>
      <c r="J49" s="34"/>
      <c r="K49" s="34"/>
      <c r="L49" s="34"/>
      <c r="M49" s="34"/>
      <c r="N49" s="34"/>
      <c r="W49" s="400"/>
      <c r="X49" s="400"/>
      <c r="Y49" s="400"/>
      <c r="Z49" s="400"/>
      <c r="AA49" s="400"/>
      <c r="AB49" s="400"/>
      <c r="AC49" s="400"/>
      <c r="AD49" s="400"/>
      <c r="AE49" s="400"/>
      <c r="AN49" s="400"/>
      <c r="AO49" s="400"/>
      <c r="AP49" s="400"/>
      <c r="AQ49" s="400"/>
      <c r="AR49" s="400"/>
      <c r="AS49" s="400"/>
      <c r="AT49" s="400"/>
      <c r="AU49" s="400"/>
      <c r="AV49" s="400"/>
      <c r="BE49" s="400"/>
      <c r="BF49" s="400"/>
      <c r="BG49" s="400"/>
      <c r="BH49" s="400"/>
      <c r="BI49" s="400"/>
      <c r="BJ49" s="400"/>
      <c r="BK49" s="400"/>
      <c r="BL49" s="400"/>
      <c r="BM49" s="400"/>
    </row>
    <row r="50" spans="1:77" ht="33.75" customHeight="1">
      <c r="F50" s="34" t="str">
        <f>IF('6. Kl.'!$B$2='6. Kl.'!$L$1,'6. Kl. Judge Sheet'!F48,'6. Kl. Judge Sheet'!F49)</f>
        <v>1 Mal ein Dritter Versuch. Jede Ausführung ist zu bewerten. Nur die beste Wertung zählt, sie ist nach rechts zu schreiben.</v>
      </c>
    </row>
    <row r="51" spans="1:77">
      <c r="F51" s="420" t="s">
        <v>121</v>
      </c>
      <c r="G51" s="420"/>
      <c r="H51" s="420"/>
      <c r="I51" s="420"/>
      <c r="J51" s="420"/>
      <c r="K51" s="420"/>
      <c r="L51" s="420"/>
      <c r="M51" s="420"/>
      <c r="N51" s="420"/>
      <c r="W51" s="420" t="s">
        <v>121</v>
      </c>
      <c r="X51" s="420"/>
      <c r="Y51" s="420"/>
      <c r="Z51" s="420"/>
      <c r="AA51" s="420"/>
      <c r="AB51" s="420"/>
      <c r="AC51" s="420"/>
      <c r="AD51" s="420"/>
      <c r="AE51" s="420"/>
      <c r="AN51" s="420" t="s">
        <v>121</v>
      </c>
      <c r="AO51" s="420"/>
      <c r="AP51" s="420"/>
      <c r="AQ51" s="420"/>
      <c r="AR51" s="420"/>
      <c r="AS51" s="420"/>
      <c r="AT51" s="420"/>
      <c r="AU51" s="420"/>
      <c r="AV51" s="420"/>
      <c r="BE51" s="420" t="s">
        <v>121</v>
      </c>
      <c r="BF51" s="420"/>
      <c r="BG51" s="420"/>
      <c r="BH51" s="420"/>
      <c r="BI51" s="420"/>
      <c r="BJ51" s="420"/>
      <c r="BK51" s="420"/>
      <c r="BL51" s="420"/>
      <c r="BM51" s="420"/>
    </row>
    <row r="52" spans="1:77">
      <c r="B52" s="414" t="str">
        <f>Lizenzvermerk</f>
        <v>EVALOnIce mini Version 3.03
12.07.2026</v>
      </c>
      <c r="C52" s="415"/>
      <c r="D52" s="415"/>
      <c r="F52" s="420"/>
      <c r="G52" s="420"/>
      <c r="H52" s="420"/>
      <c r="I52" s="420"/>
      <c r="J52" s="420"/>
      <c r="K52" s="420"/>
      <c r="L52" s="420"/>
      <c r="M52" s="420"/>
      <c r="N52" s="420"/>
      <c r="W52" s="420"/>
      <c r="X52" s="420"/>
      <c r="Y52" s="420"/>
      <c r="Z52" s="420"/>
      <c r="AA52" s="420"/>
      <c r="AB52" s="420"/>
      <c r="AC52" s="420"/>
      <c r="AD52" s="420"/>
      <c r="AE52" s="420"/>
      <c r="AN52" s="420"/>
      <c r="AO52" s="420"/>
      <c r="AP52" s="420"/>
      <c r="AQ52" s="420"/>
      <c r="AR52" s="420"/>
      <c r="AS52" s="420"/>
      <c r="AT52" s="420"/>
      <c r="AU52" s="420"/>
      <c r="AV52" s="420"/>
      <c r="BE52" s="420"/>
      <c r="BF52" s="420"/>
      <c r="BG52" s="420"/>
      <c r="BH52" s="420"/>
      <c r="BI52" s="420"/>
      <c r="BJ52" s="420"/>
      <c r="BK52" s="420"/>
      <c r="BL52" s="420"/>
      <c r="BM52" s="420"/>
    </row>
    <row r="53" spans="1:77">
      <c r="J53" s="424" t="str">
        <f>IF('6. Kl.'!$B13="","",'6. Kl.'!$B13)</f>
        <v/>
      </c>
      <c r="K53" s="425"/>
      <c r="L53" s="425"/>
      <c r="AA53" s="144" t="str">
        <f>J53</f>
        <v/>
      </c>
      <c r="AR53" s="144" t="str">
        <f>J53</f>
        <v/>
      </c>
      <c r="BI53" s="144" t="str">
        <f>J53</f>
        <v/>
      </c>
    </row>
    <row r="54" spans="1:77" s="23" customFormat="1" ht="24.95" customHeight="1">
      <c r="A54" s="134"/>
      <c r="B54" s="229" t="str">
        <f>CONCATENATE("A1:",'6. Kl.'!N96,"55")</f>
        <v>A1:55</v>
      </c>
      <c r="C54" s="135"/>
      <c r="D54" s="135"/>
      <c r="E54" s="135"/>
      <c r="F54" s="136"/>
      <c r="G54" s="136"/>
      <c r="L54" s="137"/>
      <c r="M54" s="137"/>
      <c r="T54" s="135"/>
      <c r="U54" s="135"/>
      <c r="AK54" s="135"/>
      <c r="AL54" s="135"/>
      <c r="BB54" s="135"/>
      <c r="BC54" s="135"/>
      <c r="BV54" s="33"/>
      <c r="BW54" s="33"/>
      <c r="BX54" s="33"/>
    </row>
    <row r="55" spans="1:77" s="24" customFormat="1" ht="15.75" customHeight="1">
      <c r="A55" s="138"/>
      <c r="B55" s="122"/>
      <c r="C55" s="122"/>
      <c r="D55" s="122"/>
      <c r="E55" s="139" t="s">
        <v>3</v>
      </c>
      <c r="F55" s="139"/>
      <c r="G55" s="139"/>
      <c r="T55" s="122"/>
      <c r="U55" s="122"/>
      <c r="AK55" s="122"/>
      <c r="AL55" s="122"/>
      <c r="BB55" s="122"/>
      <c r="BC55" s="122"/>
      <c r="BV55" s="71" t="s">
        <v>55</v>
      </c>
      <c r="BW55" s="65"/>
      <c r="BX55" s="65"/>
    </row>
    <row r="56" spans="1:77" ht="15.75">
      <c r="B56" s="141" t="str">
        <f>'6. Kl.'!E$3</f>
        <v>Testname</v>
      </c>
      <c r="C56" s="142" t="str">
        <f>IF('6. Kl.'!$B$3="","",'6. Kl.'!$B$3)</f>
        <v>6. Klasse Interbronze (Inter-bronze)</v>
      </c>
      <c r="D56" s="142"/>
      <c r="E56" s="142"/>
      <c r="F56" s="141"/>
      <c r="G56" s="141"/>
      <c r="H56" s="143" t="str">
        <f>'6. Kl.'!J$13</f>
        <v>SchiedsrichterIn</v>
      </c>
      <c r="I56" s="207" t="str">
        <f>IF('6. Kl.'!$B$13="","",'6. Kl.'!$B$13)&amp;IF('6. Kl.'!$E$13="","",", "&amp;'6. Kl.'!$E$13)&amp;IF('6. Kl.'!$H$13="","",CONCATENATE(" (",'6. Kl.'!$H$12," ",'6. Kl.'!$H$13&amp;")"))</f>
        <v/>
      </c>
      <c r="J56" s="207"/>
      <c r="K56" s="207"/>
      <c r="T56" s="142" t="str">
        <f>IF('6. Kl.'!$B$3="","",'6. Kl.'!$B$3)</f>
        <v>6. Klasse Interbronze (Inter-bronze)</v>
      </c>
      <c r="U56" s="142"/>
      <c r="V56" s="166"/>
      <c r="W56" s="166"/>
      <c r="Y56" s="143" t="str">
        <f>'6. Kl.'!$J$13</f>
        <v>SchiedsrichterIn</v>
      </c>
      <c r="Z56" s="207" t="str">
        <f>I56</f>
        <v/>
      </c>
      <c r="AA56" s="207"/>
      <c r="AB56" s="207"/>
      <c r="AK56" s="142" t="str">
        <f>IF('6. Kl.'!$B$3="","",'6. Kl.'!$B$3)</f>
        <v>6. Klasse Interbronze (Inter-bronze)</v>
      </c>
      <c r="AL56" s="142"/>
      <c r="AM56" s="166"/>
      <c r="AN56" s="166"/>
      <c r="AP56" s="143" t="str">
        <f>'6. Kl.'!$J$13</f>
        <v>SchiedsrichterIn</v>
      </c>
      <c r="AQ56" s="207" t="str">
        <f>I56</f>
        <v/>
      </c>
      <c r="AR56" s="207"/>
      <c r="AS56" s="207"/>
      <c r="BB56" s="142" t="str">
        <f>IF('6. Kl.'!$B$3="","",'6. Kl.'!$B$3)</f>
        <v>6. Klasse Interbronze (Inter-bronze)</v>
      </c>
      <c r="BC56" s="142"/>
      <c r="BD56" s="166"/>
      <c r="BE56" s="166"/>
      <c r="BG56" s="143" t="str">
        <f>'6. Kl.'!$J$13</f>
        <v>SchiedsrichterIn</v>
      </c>
      <c r="BH56" s="207" t="str">
        <f>I56</f>
        <v/>
      </c>
      <c r="BI56" s="207"/>
      <c r="BJ56"/>
      <c r="BV56" s="67">
        <v>1</v>
      </c>
    </row>
    <row r="57" spans="1:77" ht="15" customHeight="1">
      <c r="B57" s="141" t="str">
        <f>'6. Kl.'!E$4</f>
        <v>Austragungsort</v>
      </c>
      <c r="C57" s="142" t="str">
        <f>IF('6. Kl.'!$B$4="","",'6. Kl.'!$B$4)</f>
        <v/>
      </c>
      <c r="D57" s="142"/>
      <c r="E57" s="142"/>
      <c r="F57" s="141"/>
      <c r="G57" s="141"/>
      <c r="H57" s="143" t="str">
        <f>'6. Kl.'!J$14</f>
        <v>PreisrichterIn 2</v>
      </c>
      <c r="I57" s="207" t="str">
        <f>IF('6. Kl.'!$B$14="","",'6. Kl.'!$B$14)&amp;IF('6. Kl.'!$E$14="","",", "&amp;'6. Kl.'!$E$14)&amp;IF('6. Kl.'!$H$14="","",CONCATENATE(" (",'6. Kl.'!$H$12," ",'6. Kl.'!$H$14&amp;")"))</f>
        <v/>
      </c>
      <c r="J57" s="207"/>
      <c r="K57" s="207"/>
      <c r="T57" s="142" t="str">
        <f>IF('6. Kl.'!$B$4="","",'6. Kl.'!$B$4)</f>
        <v/>
      </c>
      <c r="U57" s="142"/>
      <c r="V57" s="166"/>
      <c r="W57" s="166"/>
      <c r="Y57" s="143" t="str">
        <f>'6. Kl.'!$J$14</f>
        <v>PreisrichterIn 2</v>
      </c>
      <c r="Z57" s="207" t="str">
        <f>I57</f>
        <v/>
      </c>
      <c r="AA57" s="207"/>
      <c r="AB57" s="207"/>
      <c r="AK57" s="142" t="str">
        <f>IF('6. Kl.'!$B$4="","",'6. Kl.'!$B$4)</f>
        <v/>
      </c>
      <c r="AL57" s="142"/>
      <c r="AM57" s="166"/>
      <c r="AN57" s="166"/>
      <c r="AP57" s="143" t="str">
        <f>'6. Kl.'!$J$14</f>
        <v>PreisrichterIn 2</v>
      </c>
      <c r="AQ57" s="207" t="str">
        <f>I57</f>
        <v/>
      </c>
      <c r="AR57" s="207"/>
      <c r="AS57" s="207"/>
      <c r="BB57" s="142" t="str">
        <f>IF('6. Kl.'!$B$4="","",'6. Kl.'!$B$4)</f>
        <v/>
      </c>
      <c r="BC57" s="142"/>
      <c r="BD57" s="166"/>
      <c r="BE57" s="166"/>
      <c r="BG57" s="143" t="str">
        <f>'6. Kl.'!$J$14</f>
        <v>PreisrichterIn 2</v>
      </c>
      <c r="BH57" s="207" t="str">
        <f>I57</f>
        <v/>
      </c>
      <c r="BI57" s="207"/>
      <c r="BJ57"/>
      <c r="BV57" s="67">
        <v>1</v>
      </c>
      <c r="BW57" s="66"/>
      <c r="BX57" s="66"/>
      <c r="BY57" s="145"/>
    </row>
    <row r="58" spans="1:77" ht="15.75">
      <c r="B58" s="141" t="str">
        <f>'6. Kl.'!E$5</f>
        <v>Datum</v>
      </c>
      <c r="C58" s="421" t="str">
        <f>IF('6. Kl.'!$B$5="","",'6. Kl.'!$B$5)</f>
        <v/>
      </c>
      <c r="D58" s="413"/>
      <c r="E58" s="142"/>
      <c r="F58" s="141"/>
      <c r="G58" s="141"/>
      <c r="H58" s="143" t="str">
        <f>'6. Kl.'!J$15</f>
        <v>PreisrichterIn 3</v>
      </c>
      <c r="I58" s="207" t="str">
        <f>IF('6. Kl.'!$B$15="","",'6. Kl.'!$B$15)&amp;IF('6. Kl.'!$E$15="","",", "&amp;'6. Kl.'!$E$15)&amp;IF('6. Kl.'!$H$15="","",CONCATENATE(" (",'6. Kl.'!$H$12," ",'6. Kl.'!$H$15&amp;")"))</f>
        <v/>
      </c>
      <c r="J58" s="207"/>
      <c r="K58" s="207"/>
      <c r="T58" s="412" t="str">
        <f>IF('6. Kl.'!$B$5="","",'6. Kl.'!$B$5)</f>
        <v/>
      </c>
      <c r="U58" s="413"/>
      <c r="V58" s="166"/>
      <c r="W58" s="166"/>
      <c r="Y58" s="143" t="str">
        <f>'6. Kl.'!$J$15</f>
        <v>PreisrichterIn 3</v>
      </c>
      <c r="Z58" s="207" t="str">
        <f>I58</f>
        <v/>
      </c>
      <c r="AA58" s="207"/>
      <c r="AB58" s="207"/>
      <c r="AK58" s="412" t="str">
        <f>IF('6. Kl.'!$B$5="","",'6. Kl.'!$B$5)</f>
        <v/>
      </c>
      <c r="AL58" s="413"/>
      <c r="AM58" s="166"/>
      <c r="AN58" s="166"/>
      <c r="AP58" s="143" t="str">
        <f>'6. Kl.'!$J$15</f>
        <v>PreisrichterIn 3</v>
      </c>
      <c r="AQ58" s="207" t="str">
        <f>I58</f>
        <v/>
      </c>
      <c r="AR58" s="207"/>
      <c r="AS58" s="207"/>
      <c r="BB58" s="412" t="str">
        <f>IF('6. Kl.'!$B$5="","",'6. Kl.'!$B$5)</f>
        <v/>
      </c>
      <c r="BC58" s="413"/>
      <c r="BD58" s="166"/>
      <c r="BE58" s="166"/>
      <c r="BG58" s="143" t="str">
        <f>'6. Kl.'!$J$15</f>
        <v>PreisrichterIn 3</v>
      </c>
      <c r="BH58" s="207" t="str">
        <f>I58</f>
        <v/>
      </c>
      <c r="BI58" s="207"/>
      <c r="BJ58"/>
      <c r="BV58" s="67">
        <v>1</v>
      </c>
      <c r="BX58" s="66"/>
      <c r="BY58" s="145"/>
    </row>
    <row r="59" spans="1:77" ht="15.75">
      <c r="B59" s="141" t="str">
        <f>'6. Kl.'!E$6</f>
        <v>Testklasse</v>
      </c>
      <c r="C59" s="142">
        <f>IF('6. Kl.'!$B$6="","",'6. Kl.'!$B$6)</f>
        <v>6</v>
      </c>
      <c r="D59" s="142"/>
      <c r="E59" s="142"/>
      <c r="F59" s="141"/>
      <c r="G59" s="141"/>
      <c r="H59" s="143" t="str">
        <f>'6. Kl.'!J$16</f>
        <v>Verantwortliche/r der Tests</v>
      </c>
      <c r="I59" s="207" t="str">
        <f>IF('6. Kl.'!$B$16="","",'6. Kl.'!$B$16)&amp;IF('6. Kl.'!$E$16="","",", "&amp;'6. Kl.'!$E$16)&amp;IF('6. Kl.'!$H$16="","",CONCATENATE(" (",'6. Kl.'!$H$12," ",'6. Kl.'!$H$16&amp;")"))</f>
        <v/>
      </c>
      <c r="J59" s="207"/>
      <c r="K59" s="207"/>
      <c r="T59" s="142">
        <f>IF('6. Kl.'!$B$6="","",'6. Kl.'!$B$6)</f>
        <v>6</v>
      </c>
      <c r="U59" s="142"/>
      <c r="V59" s="166"/>
      <c r="W59" s="166"/>
      <c r="Y59" s="143" t="str">
        <f>'6. Kl.'!$J$16</f>
        <v>Verantwortliche/r der Tests</v>
      </c>
      <c r="Z59" s="207" t="str">
        <f>I59</f>
        <v/>
      </c>
      <c r="AA59" s="207"/>
      <c r="AB59" s="207"/>
      <c r="AK59" s="142">
        <f>IF('6. Kl.'!$B$6="","",'6. Kl.'!$B$6)</f>
        <v>6</v>
      </c>
      <c r="AL59" s="142"/>
      <c r="AM59" s="166"/>
      <c r="AN59" s="166"/>
      <c r="AP59" s="143" t="str">
        <f>'6. Kl.'!$J$16</f>
        <v>Verantwortliche/r der Tests</v>
      </c>
      <c r="AQ59" s="207" t="str">
        <f>I59</f>
        <v/>
      </c>
      <c r="AR59" s="207"/>
      <c r="AS59" s="207"/>
      <c r="BB59" s="142">
        <f>IF('6. Kl.'!$B$6="","",'6. Kl.'!$B$6)</f>
        <v>6</v>
      </c>
      <c r="BC59" s="142"/>
      <c r="BD59" s="166"/>
      <c r="BE59" s="166"/>
      <c r="BG59" s="143" t="str">
        <f>'6. Kl.'!$J$16</f>
        <v>Verantwortliche/r der Tests</v>
      </c>
      <c r="BH59" s="207" t="str">
        <f>I59</f>
        <v/>
      </c>
      <c r="BI59" s="207"/>
      <c r="BJ59"/>
      <c r="BV59" s="67">
        <v>1</v>
      </c>
      <c r="BX59" s="66"/>
      <c r="BY59" s="145"/>
    </row>
    <row r="60" spans="1:77" ht="15" customHeight="1">
      <c r="B60" s="141" t="str">
        <f>'6. Kl.'!E$7</f>
        <v>Benötigte Punktzahl</v>
      </c>
      <c r="C60" s="142">
        <f>IF('6. Kl.'!$B$7="","",'6. Kl.'!$B$7)</f>
        <v>5.0999999999999996</v>
      </c>
      <c r="D60" s="142"/>
      <c r="E60" s="142"/>
      <c r="F60" s="141"/>
      <c r="G60" s="141"/>
      <c r="H60" s="143"/>
      <c r="I60" s="143"/>
      <c r="J60" s="143"/>
      <c r="K60" s="143"/>
      <c r="T60" s="142">
        <f>IF('6. Kl.'!$B$7="","",'6. Kl.'!$B$7)</f>
        <v>5.0999999999999996</v>
      </c>
      <c r="U60" s="142"/>
      <c r="V60" s="166"/>
      <c r="W60" s="166"/>
      <c r="AK60" s="142">
        <f>IF('6. Kl.'!$B$7="","",'6. Kl.'!$B$7)</f>
        <v>5.0999999999999996</v>
      </c>
      <c r="AL60" s="142"/>
      <c r="AM60" s="166"/>
      <c r="AN60" s="166"/>
      <c r="BB60" s="142">
        <f>IF('6. Kl.'!$B$7="","",'6. Kl.'!$B$7)</f>
        <v>5.0999999999999996</v>
      </c>
      <c r="BC60" s="142"/>
      <c r="BD60" s="166"/>
      <c r="BE60" s="166"/>
      <c r="BV60" s="67">
        <v>1</v>
      </c>
      <c r="BX60" s="66"/>
      <c r="BY60" s="145"/>
    </row>
    <row r="61" spans="1:77" ht="15" customHeight="1" collapsed="1">
      <c r="B61" s="138"/>
      <c r="C61" s="138"/>
      <c r="D61" s="138"/>
      <c r="E61" s="141"/>
      <c r="F61" s="141"/>
      <c r="G61" s="141"/>
      <c r="H61" s="143"/>
      <c r="I61" s="143"/>
      <c r="J61" s="143"/>
      <c r="R61" s="185" t="s">
        <v>86</v>
      </c>
      <c r="S61" s="185"/>
      <c r="T61" s="138"/>
      <c r="U61" s="138"/>
      <c r="AI61" s="185" t="s">
        <v>86</v>
      </c>
      <c r="AJ61" s="185"/>
      <c r="AK61" s="138"/>
      <c r="AL61" s="138"/>
      <c r="AZ61" s="199" t="s">
        <v>86</v>
      </c>
      <c r="BB61" s="138"/>
      <c r="BC61" s="138"/>
      <c r="BQ61" s="185" t="s">
        <v>86</v>
      </c>
      <c r="BR61" s="185"/>
      <c r="BV61" s="67">
        <v>1</v>
      </c>
      <c r="BX61" s="66"/>
      <c r="BY61" s="145"/>
    </row>
    <row r="62" spans="1:77" s="64" customFormat="1" ht="15" hidden="1" customHeight="1" outlineLevel="1">
      <c r="A62" s="72"/>
      <c r="B62" s="69" t="s">
        <v>112</v>
      </c>
      <c r="C62" s="69"/>
      <c r="D62" s="69" t="s">
        <v>114</v>
      </c>
      <c r="E62" s="69" t="s">
        <v>246</v>
      </c>
      <c r="F62" s="69"/>
      <c r="G62" s="69"/>
      <c r="H62" s="69" t="s">
        <v>283</v>
      </c>
      <c r="I62" s="69"/>
      <c r="J62" s="69"/>
      <c r="K62" s="69" t="s">
        <v>281</v>
      </c>
      <c r="L62" s="69"/>
      <c r="M62" s="69"/>
      <c r="N62" s="69" t="s">
        <v>279</v>
      </c>
      <c r="O62" s="69"/>
      <c r="P62" s="69"/>
      <c r="Q62" s="69" t="s">
        <v>277</v>
      </c>
      <c r="R62" s="69"/>
      <c r="S62" s="69"/>
      <c r="T62" s="69"/>
      <c r="U62" s="69"/>
      <c r="V62" s="69" t="s">
        <v>275</v>
      </c>
      <c r="W62" s="69"/>
      <c r="X62" s="69"/>
      <c r="Y62" s="69" t="s">
        <v>273</v>
      </c>
      <c r="Z62" s="69"/>
      <c r="AA62" s="69"/>
      <c r="AB62" s="69" t="s">
        <v>271</v>
      </c>
      <c r="AC62" s="69"/>
      <c r="AD62" s="69"/>
      <c r="AE62" s="69" t="s">
        <v>269</v>
      </c>
      <c r="AF62" s="69"/>
      <c r="AG62" s="69"/>
      <c r="AH62" s="69" t="s">
        <v>267</v>
      </c>
      <c r="AI62" s="69"/>
      <c r="AJ62" s="69"/>
      <c r="AM62" s="69" t="s">
        <v>265</v>
      </c>
      <c r="AN62" s="69"/>
      <c r="AO62" s="69"/>
      <c r="AP62" s="69" t="s">
        <v>264</v>
      </c>
      <c r="AQ62" s="69"/>
      <c r="AR62" s="69"/>
      <c r="AS62" s="69" t="s">
        <v>261</v>
      </c>
      <c r="AT62" s="69"/>
      <c r="AU62" s="69"/>
      <c r="AV62" s="69" t="s">
        <v>260</v>
      </c>
      <c r="AW62" s="69"/>
      <c r="AX62" s="69"/>
      <c r="AY62" s="69" t="s">
        <v>257</v>
      </c>
      <c r="AZ62" s="69"/>
      <c r="BA62" s="69"/>
      <c r="BD62" s="69" t="s">
        <v>255</v>
      </c>
      <c r="BE62" s="69"/>
      <c r="BF62" s="69"/>
      <c r="BG62" s="69" t="s">
        <v>254</v>
      </c>
      <c r="BH62" s="69"/>
      <c r="BI62" s="69"/>
      <c r="BJ62" s="69" t="s">
        <v>252</v>
      </c>
      <c r="BK62" s="69"/>
      <c r="BL62" s="69"/>
      <c r="BM62" s="69" t="s">
        <v>250</v>
      </c>
      <c r="BN62" s="69"/>
      <c r="BO62" s="69"/>
      <c r="BP62" s="69" t="s">
        <v>248</v>
      </c>
      <c r="BQ62" s="103"/>
      <c r="BR62" s="103"/>
      <c r="BV62" s="67">
        <v>0</v>
      </c>
    </row>
    <row r="63" spans="1:77" s="64" customFormat="1" ht="15" hidden="1" customHeight="1" outlineLevel="1">
      <c r="A63" s="72"/>
      <c r="B63" s="69" t="s">
        <v>285</v>
      </c>
      <c r="C63" s="87"/>
      <c r="D63" s="213" t="s">
        <v>286</v>
      </c>
      <c r="E63" s="213" t="s">
        <v>247</v>
      </c>
      <c r="F63" s="87"/>
      <c r="G63" s="87"/>
      <c r="H63" s="213" t="s">
        <v>284</v>
      </c>
      <c r="I63" s="87"/>
      <c r="J63" s="87"/>
      <c r="K63" s="213" t="s">
        <v>282</v>
      </c>
      <c r="L63" s="87"/>
      <c r="M63" s="87"/>
      <c r="N63" s="213" t="s">
        <v>280</v>
      </c>
      <c r="O63" s="87"/>
      <c r="P63" s="87"/>
      <c r="Q63" s="213" t="s">
        <v>278</v>
      </c>
      <c r="R63" s="87"/>
      <c r="S63" s="87"/>
      <c r="V63" s="213" t="s">
        <v>276</v>
      </c>
      <c r="W63" s="87"/>
      <c r="X63" s="87"/>
      <c r="Y63" s="213" t="s">
        <v>274</v>
      </c>
      <c r="Z63" s="87"/>
      <c r="AA63" s="87"/>
      <c r="AB63" s="213" t="s">
        <v>272</v>
      </c>
      <c r="AC63" s="87"/>
      <c r="AD63" s="87"/>
      <c r="AE63" s="213" t="s">
        <v>270</v>
      </c>
      <c r="AF63" s="87"/>
      <c r="AG63" s="87"/>
      <c r="AH63" s="213" t="s">
        <v>268</v>
      </c>
      <c r="AI63" s="87"/>
      <c r="AJ63" s="87"/>
      <c r="AM63" s="213" t="s">
        <v>266</v>
      </c>
      <c r="AN63" s="87"/>
      <c r="AO63" s="87"/>
      <c r="AP63" s="213" t="s">
        <v>263</v>
      </c>
      <c r="AQ63" s="87"/>
      <c r="AR63" s="87"/>
      <c r="AS63" s="213" t="s">
        <v>262</v>
      </c>
      <c r="AT63" s="87"/>
      <c r="AU63" s="87"/>
      <c r="AV63" s="213" t="s">
        <v>259</v>
      </c>
      <c r="AW63" s="87"/>
      <c r="AX63" s="87"/>
      <c r="AY63" s="213" t="s">
        <v>258</v>
      </c>
      <c r="AZ63" s="87"/>
      <c r="BA63" s="87"/>
      <c r="BD63" s="213" t="s">
        <v>256</v>
      </c>
      <c r="BE63" s="87"/>
      <c r="BF63" s="87"/>
      <c r="BG63" s="213" t="s">
        <v>296</v>
      </c>
      <c r="BH63" s="87"/>
      <c r="BI63" s="87"/>
      <c r="BJ63" s="213" t="s">
        <v>253</v>
      </c>
      <c r="BK63" s="87"/>
      <c r="BL63" s="87"/>
      <c r="BM63" s="213" t="s">
        <v>251</v>
      </c>
      <c r="BN63" s="87"/>
      <c r="BO63" s="87"/>
      <c r="BP63" s="213" t="s">
        <v>249</v>
      </c>
      <c r="BQ63" s="123"/>
      <c r="BR63" s="123"/>
      <c r="BV63" s="67">
        <v>0</v>
      </c>
    </row>
    <row r="64" spans="1:77" ht="15" customHeight="1">
      <c r="E64" s="183" t="str">
        <f>IF('6. Kl.'!$B$2='6. Kl.'!$L$1,'6. Kl. Judge Sheet'!E62,'6. Kl. Judge Sheet'!E63)</f>
        <v>TN1</v>
      </c>
      <c r="F64" s="183"/>
      <c r="G64" s="183"/>
      <c r="H64" s="183" t="str">
        <f>IF('6. Kl.'!$B$2='6. Kl.'!$L$1,'6. Kl. Judge Sheet'!H62,'6. Kl. Judge Sheet'!H63)</f>
        <v>TN2</v>
      </c>
      <c r="I64" s="183"/>
      <c r="J64" s="183"/>
      <c r="K64" s="183" t="str">
        <f>IF('6. Kl.'!$B$2='6. Kl.'!$L$1,'6. Kl. Judge Sheet'!K62,'6. Kl. Judge Sheet'!K63)</f>
        <v>TN3</v>
      </c>
      <c r="L64" s="183"/>
      <c r="M64" s="183"/>
      <c r="N64" s="183" t="str">
        <f>IF('6. Kl.'!$B$2='6. Kl.'!$L$1,'6. Kl. Judge Sheet'!N62,'6. Kl. Judge Sheet'!N63)</f>
        <v>TN4</v>
      </c>
      <c r="O64" s="183"/>
      <c r="P64" s="183"/>
      <c r="Q64" s="183" t="str">
        <f>IF('6. Kl.'!$B$2='6. Kl.'!$L$1,'6. Kl. Judge Sheet'!Q62,'6. Kl. Judge Sheet'!Q63)</f>
        <v>TN5</v>
      </c>
      <c r="R64" s="183"/>
      <c r="S64" s="183"/>
      <c r="V64" s="183" t="str">
        <f>IF('6. Kl.'!$B$2='6. Kl.'!$L$1,'6. Kl. Judge Sheet'!V62,'6. Kl. Judge Sheet'!V63)</f>
        <v>TN6</v>
      </c>
      <c r="W64" s="183"/>
      <c r="X64" s="183"/>
      <c r="Y64" s="183" t="str">
        <f>IF('6. Kl.'!$B$2='6. Kl.'!$L$1,'6. Kl. Judge Sheet'!Y62,'6. Kl. Judge Sheet'!Y63)</f>
        <v>TN7</v>
      </c>
      <c r="Z64" s="183"/>
      <c r="AA64" s="183"/>
      <c r="AB64" s="183" t="str">
        <f>IF('6. Kl.'!$B$2='6. Kl.'!$L$1,'6. Kl. Judge Sheet'!AB62,'6. Kl. Judge Sheet'!AB63)</f>
        <v>TN8</v>
      </c>
      <c r="AC64" s="183"/>
      <c r="AD64" s="183"/>
      <c r="AE64" s="183" t="str">
        <f>IF('6. Kl.'!$B$2='6. Kl.'!$L$1,'6. Kl. Judge Sheet'!AE62,'6. Kl. Judge Sheet'!AE63)</f>
        <v>TN9</v>
      </c>
      <c r="AF64" s="183"/>
      <c r="AG64" s="183"/>
      <c r="AH64" s="183" t="str">
        <f>IF('6. Kl.'!$B$2='6. Kl.'!$L$1,'6. Kl. Judge Sheet'!AH62,'6. Kl. Judge Sheet'!AH63)</f>
        <v>TN10</v>
      </c>
      <c r="AI64" s="183"/>
      <c r="AJ64" s="183"/>
      <c r="AM64" s="183" t="str">
        <f>IF('6. Kl.'!$B$2='6. Kl.'!$L$1,'6. Kl. Judge Sheet'!AM62,'6. Kl. Judge Sheet'!AM63)</f>
        <v>TN11</v>
      </c>
      <c r="AN64" s="183"/>
      <c r="AO64" s="183"/>
      <c r="AP64" s="183" t="str">
        <f>IF('6. Kl.'!$B$2='6. Kl.'!$L$1,'6. Kl. Judge Sheet'!AP62,'6. Kl. Judge Sheet'!AP63)</f>
        <v>TN12</v>
      </c>
      <c r="AQ64" s="183"/>
      <c r="AR64" s="183"/>
      <c r="AS64" s="183" t="str">
        <f>IF('6. Kl.'!$B$2='6. Kl.'!$L$1,'6. Kl. Judge Sheet'!AS62,'6. Kl. Judge Sheet'!AS63)</f>
        <v>TN13</v>
      </c>
      <c r="AT64" s="183"/>
      <c r="AU64" s="183"/>
      <c r="AV64" s="183" t="str">
        <f>IF('6. Kl.'!$B$2='6. Kl.'!$L$1,'6. Kl. Judge Sheet'!AV62,'6. Kl. Judge Sheet'!AV63)</f>
        <v>TN14</v>
      </c>
      <c r="AW64" s="183"/>
      <c r="AX64" s="183"/>
      <c r="AY64" s="183" t="str">
        <f>IF('6. Kl.'!$B$2='6. Kl.'!$L$1,'6. Kl. Judge Sheet'!AY62,'6. Kl. Judge Sheet'!AY63)</f>
        <v>TN15</v>
      </c>
      <c r="AZ64" s="183"/>
      <c r="BA64" s="183"/>
      <c r="BD64" s="183" t="str">
        <f>IF('6. Kl.'!$B$2='6. Kl.'!$L$1,'6. Kl. Judge Sheet'!BD62,'6. Kl. Judge Sheet'!BD63)</f>
        <v>TN16</v>
      </c>
      <c r="BE64" s="183"/>
      <c r="BF64" s="183"/>
      <c r="BG64" s="183" t="str">
        <f>IF('6. Kl.'!$B$2='6. Kl.'!$L$1,'6. Kl. Judge Sheet'!BG62,'6. Kl. Judge Sheet'!BG63)</f>
        <v>TN17</v>
      </c>
      <c r="BH64" s="183"/>
      <c r="BI64" s="183"/>
      <c r="BJ64" s="183" t="str">
        <f>IF('6. Kl.'!$B$2='6. Kl.'!$L$1,'6. Kl. Judge Sheet'!BJ62,'6. Kl. Judge Sheet'!BJ63)</f>
        <v>TN18</v>
      </c>
      <c r="BK64" s="183"/>
      <c r="BL64" s="183"/>
      <c r="BM64" s="183" t="str">
        <f>IF('6. Kl.'!$B$2='6. Kl.'!$L$1,'6. Kl. Judge Sheet'!BM62,'6. Kl. Judge Sheet'!BM63)</f>
        <v>TN19</v>
      </c>
      <c r="BN64" s="183"/>
      <c r="BO64" s="183"/>
      <c r="BP64" s="183" t="str">
        <f>IF('6. Kl.'!$B$2='6. Kl.'!$L$1,'6. Kl. Judge Sheet'!BP62,'6. Kl. Judge Sheet'!BP63)</f>
        <v>TN20</v>
      </c>
      <c r="BQ64" s="183"/>
      <c r="BR64" s="183"/>
      <c r="BV64" s="67">
        <v>1</v>
      </c>
    </row>
    <row r="65" spans="2:74" ht="21" customHeight="1">
      <c r="B65" s="167"/>
      <c r="C65" s="200" t="str">
        <f>'6. Kl.'!B$22</f>
        <v>Name</v>
      </c>
      <c r="D65" s="187"/>
      <c r="E65" s="201" t="str">
        <f ca="1">IF('6. Kl.'!$B$23="","",'6. Kl.'!$B$23)</f>
        <v xml:space="preserve"> </v>
      </c>
      <c r="F65" s="201"/>
      <c r="G65" s="202"/>
      <c r="H65" s="190" t="str">
        <f ca="1">IF('6. Kl.'!$B$24="","",'6. Kl.'!$B$24)</f>
        <v xml:space="preserve"> </v>
      </c>
      <c r="I65" s="191"/>
      <c r="J65" s="192"/>
      <c r="K65" s="190" t="str">
        <f ca="1">IF('6. Kl.'!$B$25="","",'6. Kl.'!$B$25)</f>
        <v xml:space="preserve"> </v>
      </c>
      <c r="L65" s="191"/>
      <c r="M65" s="192"/>
      <c r="N65" s="190" t="str">
        <f ca="1">IF('6. Kl.'!$B$26="","",'6. Kl.'!$B$26)</f>
        <v xml:space="preserve"> </v>
      </c>
      <c r="O65" s="191"/>
      <c r="P65" s="192"/>
      <c r="Q65" s="190" t="str">
        <f ca="1">IF('6. Kl.'!$B$27="","",'6. Kl.'!$B$27)</f>
        <v xml:space="preserve"> </v>
      </c>
      <c r="R65" s="191"/>
      <c r="S65" s="192"/>
      <c r="T65" s="186" t="str">
        <f>C65</f>
        <v>Name</v>
      </c>
      <c r="U65" s="187"/>
      <c r="V65" s="190" t="str">
        <f ca="1">IF('6. Kl.'!$B$28="","",'6. Kl.'!$B$28)</f>
        <v xml:space="preserve"> </v>
      </c>
      <c r="W65" s="191"/>
      <c r="X65" s="192"/>
      <c r="Y65" s="190" t="str">
        <f ca="1">IF('6. Kl.'!$B$29="","",'6. Kl.'!$B$29)</f>
        <v xml:space="preserve"> </v>
      </c>
      <c r="Z65" s="191"/>
      <c r="AA65" s="192"/>
      <c r="AB65" s="190" t="str">
        <f ca="1">IF('6. Kl.'!$B$30="","",'6. Kl.'!$B$30)</f>
        <v xml:space="preserve"> </v>
      </c>
      <c r="AC65" s="191"/>
      <c r="AD65" s="192"/>
      <c r="AE65" s="190" t="str">
        <f ca="1">IF('6. Kl.'!$B$31="","",'6. Kl.'!$B$31)</f>
        <v xml:space="preserve"> </v>
      </c>
      <c r="AF65" s="191"/>
      <c r="AG65" s="192"/>
      <c r="AH65" s="190" t="str">
        <f ca="1">IF('6. Kl.'!$B$32="","",'6. Kl.'!$B$32)</f>
        <v xml:space="preserve"> </v>
      </c>
      <c r="AI65" s="191"/>
      <c r="AJ65" s="192"/>
      <c r="AK65" s="186" t="str">
        <f>C65</f>
        <v>Name</v>
      </c>
      <c r="AL65" s="187"/>
      <c r="AM65" s="190" t="str">
        <f ca="1">IF('6. Kl.'!$B$33="","",'6. Kl.'!$B$33)</f>
        <v xml:space="preserve"> </v>
      </c>
      <c r="AN65" s="191"/>
      <c r="AO65" s="192"/>
      <c r="AP65" s="190" t="str">
        <f ca="1">IF('6. Kl.'!$B$34="","",'6. Kl.'!$B$34)</f>
        <v xml:space="preserve"> </v>
      </c>
      <c r="AQ65" s="191"/>
      <c r="AR65" s="192"/>
      <c r="AS65" s="190" t="str">
        <f ca="1">IF('6. Kl.'!$B$35="","",'6. Kl.'!$B$35)</f>
        <v xml:space="preserve"> </v>
      </c>
      <c r="AT65" s="191"/>
      <c r="AU65" s="192"/>
      <c r="AV65" s="190" t="str">
        <f ca="1">IF('6. Kl.'!$B$36="","",'6. Kl.'!$B$36)</f>
        <v xml:space="preserve"> </v>
      </c>
      <c r="AW65" s="191"/>
      <c r="AX65" s="192"/>
      <c r="AY65" s="190" t="str">
        <f ca="1">IF('6. Kl.'!$B$37="","",'6. Kl.'!$B$37)</f>
        <v xml:space="preserve"> </v>
      </c>
      <c r="AZ65" s="191"/>
      <c r="BA65" s="192"/>
      <c r="BB65" s="186" t="str">
        <f>C65</f>
        <v>Name</v>
      </c>
      <c r="BC65" s="187"/>
      <c r="BD65" s="190" t="str">
        <f ca="1">IF('6. Kl.'!$B$38="","",'6. Kl.'!$B$38)</f>
        <v xml:space="preserve"> </v>
      </c>
      <c r="BE65" s="191"/>
      <c r="BF65" s="192"/>
      <c r="BG65" s="190" t="str">
        <f ca="1">IF('6. Kl.'!$B$39="","",'6. Kl.'!$B$39)</f>
        <v xml:space="preserve"> </v>
      </c>
      <c r="BH65" s="191"/>
      <c r="BI65" s="192"/>
      <c r="BJ65" s="190" t="str">
        <f ca="1">IF('6. Kl.'!$B$40="","",'6. Kl.'!$B$40)</f>
        <v xml:space="preserve"> </v>
      </c>
      <c r="BK65" s="191"/>
      <c r="BL65" s="192"/>
      <c r="BM65" s="190" t="str">
        <f ca="1">IF('6. Kl.'!$B$41="","",'6. Kl.'!$B$41)</f>
        <v xml:space="preserve"> </v>
      </c>
      <c r="BN65" s="191"/>
      <c r="BO65" s="192"/>
      <c r="BP65" s="190" t="str">
        <f ca="1">IF('6. Kl.'!$B$42="","",'6. Kl.'!$B$42)</f>
        <v xml:space="preserve"> </v>
      </c>
      <c r="BQ65" s="191"/>
      <c r="BR65" s="192"/>
      <c r="BV65" s="67">
        <f>IF(LEN(B65)&gt;1,1,0)</f>
        <v>0</v>
      </c>
    </row>
    <row r="66" spans="2:74" ht="25.5" customHeight="1">
      <c r="B66" s="146"/>
      <c r="C66" s="188" t="str">
        <f>'6. Kl.'!E$12</f>
        <v>Klub</v>
      </c>
      <c r="D66" s="189"/>
      <c r="E66" s="208" t="str">
        <f ca="1">IF('6. Kl.'!$E$23="","",'6. Kl.'!$E$23) &amp; IF('6. Kl.'!$H$23="",""," / " &amp; '6. Kl.'!$H$23)</f>
        <v xml:space="preserve"> / 0</v>
      </c>
      <c r="F66" s="209"/>
      <c r="G66" s="210"/>
      <c r="H66" s="193" t="str">
        <f ca="1">IF('6. Kl.'!$E$24="","",'6. Kl.'!$E$24) &amp; IF('6. Kl.'!$H$24="",""," / " &amp; '6. Kl.'!$H$24)</f>
        <v/>
      </c>
      <c r="I66" s="194"/>
      <c r="J66" s="195"/>
      <c r="K66" s="193" t="str">
        <f ca="1">IF('6. Kl.'!$E$25="","",'6. Kl.'!$E$25) &amp; IF('6. Kl.'!$H$25="",""," / " &amp; '6. Kl.'!$H$25)</f>
        <v/>
      </c>
      <c r="L66" s="194"/>
      <c r="M66" s="195"/>
      <c r="N66" s="193" t="str">
        <f ca="1">IF('6. Kl.'!$E$26="","",'6. Kl.'!$E$26) &amp; IF('6. Kl.'!$H$26="",""," / " &amp; '6. Kl.'!$H$26)</f>
        <v/>
      </c>
      <c r="O66" s="194"/>
      <c r="P66" s="195"/>
      <c r="Q66" s="193" t="str">
        <f ca="1">IF('6. Kl.'!$E$27="","",'6. Kl.'!$E$27) &amp; IF('6. Kl.'!$H$27="",""," / " &amp; '6. Kl.'!$H$27)</f>
        <v/>
      </c>
      <c r="R66" s="194"/>
      <c r="S66" s="195"/>
      <c r="T66" s="188" t="str">
        <f>C66</f>
        <v>Klub</v>
      </c>
      <c r="U66" s="189"/>
      <c r="V66" s="193" t="str">
        <f ca="1">IF('6. Kl.'!$E$28="","",'6. Kl.'!$E$28) &amp; IF('6. Kl.'!$H$28="",""," / " &amp; '6. Kl.'!$H$28)</f>
        <v/>
      </c>
      <c r="W66" s="194"/>
      <c r="X66" s="195"/>
      <c r="Y66" s="193" t="str">
        <f ca="1">IF('6. Kl.'!$E$29="","",'6. Kl.'!$E$29) &amp; IF('6. Kl.'!$H$29="",""," / " &amp; '6. Kl.'!$H$29)</f>
        <v/>
      </c>
      <c r="Z66" s="194"/>
      <c r="AA66" s="195"/>
      <c r="AB66" s="193" t="str">
        <f ca="1">IF('6. Kl.'!$E$30="","",'6. Kl.'!$E$30) &amp; IF('6. Kl.'!$H$30="",""," / " &amp; '6. Kl.'!$H$30)</f>
        <v/>
      </c>
      <c r="AC66" s="194"/>
      <c r="AD66" s="195"/>
      <c r="AE66" s="193" t="str">
        <f ca="1">IF('6. Kl.'!$E$31="","",'6. Kl.'!$E$31) &amp; IF('6. Kl.'!$H$31="",""," / " &amp; '6. Kl.'!$H$31)</f>
        <v/>
      </c>
      <c r="AF66" s="194"/>
      <c r="AG66" s="195"/>
      <c r="AH66" s="193" t="str">
        <f ca="1">IF('6. Kl.'!$E$32="","",'6. Kl.'!$E$32) &amp; IF('6. Kl.'!$H$32="",""," / " &amp; '6. Kl.'!$H$32)</f>
        <v/>
      </c>
      <c r="AI66" s="194"/>
      <c r="AJ66" s="195"/>
      <c r="AK66" s="188" t="str">
        <f>C66</f>
        <v>Klub</v>
      </c>
      <c r="AL66" s="189"/>
      <c r="AM66" s="193" t="str">
        <f ca="1">IF('6. Kl.'!$E$33="","",'6. Kl.'!$E$33) &amp; IF('6. Kl.'!$H$33="",""," / " &amp; '6. Kl.'!$H$33)</f>
        <v/>
      </c>
      <c r="AN66" s="194"/>
      <c r="AO66" s="195"/>
      <c r="AP66" s="193" t="str">
        <f ca="1">IF('6. Kl.'!$E$34="","",'6. Kl.'!$E$34) &amp; IF('6. Kl.'!$H$34="",""," / " &amp; '6. Kl.'!$H$34)</f>
        <v/>
      </c>
      <c r="AQ66" s="194"/>
      <c r="AR66" s="195"/>
      <c r="AS66" s="193" t="str">
        <f ca="1">IF('6. Kl.'!$E$35="","",'6. Kl.'!$E$35) &amp; IF('6. Kl.'!$H$35="",""," / " &amp; '6. Kl.'!$H$35)</f>
        <v/>
      </c>
      <c r="AT66" s="194"/>
      <c r="AU66" s="195"/>
      <c r="AV66" s="193" t="str">
        <f ca="1">IF('6. Kl.'!$E$36="","",'6. Kl.'!$E$36) &amp; IF('6. Kl.'!$H$36="",""," / " &amp; '6. Kl.'!$H$36)</f>
        <v/>
      </c>
      <c r="AW66" s="194"/>
      <c r="AX66" s="195"/>
      <c r="AY66" s="193" t="str">
        <f ca="1">IF('6. Kl.'!$E$37="","",'6. Kl.'!$E$37) &amp; IF('6. Kl.'!$H$37="",""," / " &amp; '6. Kl.'!$H$37)</f>
        <v/>
      </c>
      <c r="AZ66" s="194"/>
      <c r="BA66" s="195"/>
      <c r="BB66" s="188" t="str">
        <f>C66</f>
        <v>Klub</v>
      </c>
      <c r="BC66" s="189"/>
      <c r="BD66" s="193" t="str">
        <f ca="1">IF('6. Kl.'!$E$38="","",'6. Kl.'!$E$38) &amp; IF('6. Kl.'!$H$38="",""," / " &amp; '6. Kl.'!$H$38)</f>
        <v/>
      </c>
      <c r="BE66" s="194"/>
      <c r="BF66" s="195"/>
      <c r="BG66" s="193" t="str">
        <f ca="1">IF('6. Kl.'!$E$39="","",'6. Kl.'!$E$39) &amp; IF('6. Kl.'!$H$39="",""," / " &amp; '6. Kl.'!$H$39)</f>
        <v/>
      </c>
      <c r="BH66" s="194"/>
      <c r="BI66" s="195"/>
      <c r="BJ66" s="193" t="str">
        <f ca="1">IF('6. Kl.'!$E$40="","",'6. Kl.'!$E$40) &amp; IF('6. Kl.'!$H$40="",""," / " &amp; '6. Kl.'!$H$40)</f>
        <v/>
      </c>
      <c r="BK66" s="194"/>
      <c r="BL66" s="195"/>
      <c r="BM66" s="193" t="str">
        <f ca="1">IF('6. Kl.'!$E$41="","",'6. Kl.'!$E$41) &amp; IF('6. Kl.'!$H$41="",""," / " &amp; '6. Kl.'!$H$41)</f>
        <v/>
      </c>
      <c r="BN66" s="194"/>
      <c r="BO66" s="195"/>
      <c r="BP66" s="193" t="str">
        <f ca="1">IF('6. Kl.'!$E$42="","",'6. Kl.'!$E$42) &amp; IF('6. Kl.'!$H$42="",""," / " &amp; '6. Kl.'!$H$42)</f>
        <v/>
      </c>
      <c r="BQ66" s="194"/>
      <c r="BR66" s="195"/>
      <c r="BV66" s="67">
        <v>1</v>
      </c>
    </row>
    <row r="67" spans="2:74" ht="32.1" customHeight="1">
      <c r="B67" s="147" t="str">
        <f>'6. Kl.'!B$45</f>
        <v>Elemente</v>
      </c>
      <c r="C67" s="148" t="s">
        <v>115</v>
      </c>
      <c r="D67" s="149"/>
      <c r="E67" s="214" t="str">
        <f>IF('6. Kl.'!$B$2='6. Kl.'!$L$1,'6. Kl. Judge Sheet'!$B$9,'6. Kl. Judge Sheet'!$B$10)</f>
        <v>Bemerkungen</v>
      </c>
      <c r="F67" s="150" t="s">
        <v>113</v>
      </c>
      <c r="G67" s="214" t="str">
        <f>IF('6. Kl.'!$B$2='6. Kl.'!$L$1,'6. Kl. Judge Sheet'!$D$9,'6. Kl. Judge Sheet'!$D$10)</f>
        <v>Wert</v>
      </c>
      <c r="H67" s="214" t="str">
        <f>IF('6. Kl.'!$B$2='6. Kl.'!$L$1,'6. Kl. Judge Sheet'!$B$9,'6. Kl. Judge Sheet'!$B$10)</f>
        <v>Bemerkungen</v>
      </c>
      <c r="I67" s="150" t="s">
        <v>113</v>
      </c>
      <c r="J67" s="214" t="str">
        <f>IF('6. Kl.'!$B$2='6. Kl.'!$L$1,'6. Kl. Judge Sheet'!$D$9,'6. Kl. Judge Sheet'!$D$10)</f>
        <v>Wert</v>
      </c>
      <c r="K67" s="214" t="str">
        <f>IF('6. Kl.'!$B$2='6. Kl.'!$L$1,'6. Kl. Judge Sheet'!$B$9,'6. Kl. Judge Sheet'!$B$10)</f>
        <v>Bemerkungen</v>
      </c>
      <c r="L67" s="150" t="s">
        <v>113</v>
      </c>
      <c r="M67" s="214" t="str">
        <f>IF('6. Kl.'!$B$2='6. Kl.'!$L$1,'6. Kl. Judge Sheet'!$D$9,'6. Kl. Judge Sheet'!$D$10)</f>
        <v>Wert</v>
      </c>
      <c r="N67" s="214" t="str">
        <f>IF('6. Kl.'!$B$2='6. Kl.'!$L$1,'6. Kl. Judge Sheet'!$B$9,'6. Kl. Judge Sheet'!$B$10)</f>
        <v>Bemerkungen</v>
      </c>
      <c r="O67" s="150" t="s">
        <v>113</v>
      </c>
      <c r="P67" s="214" t="str">
        <f>IF('6. Kl.'!$B$2='6. Kl.'!$L$1,'6. Kl. Judge Sheet'!$D$9,'6. Kl. Judge Sheet'!$D$10)</f>
        <v>Wert</v>
      </c>
      <c r="Q67" s="214" t="str">
        <f>IF('6. Kl.'!$B$2='6. Kl.'!$L$1,'6. Kl. Judge Sheet'!$B$9,'6. Kl. Judge Sheet'!$B$10)</f>
        <v>Bemerkungen</v>
      </c>
      <c r="R67" s="150" t="s">
        <v>113</v>
      </c>
      <c r="S67" s="214" t="str">
        <f>IF('6. Kl.'!$B$2='6. Kl.'!$L$1,'6. Kl. Judge Sheet'!$D$9,'6. Kl. Judge Sheet'!$D$10)</f>
        <v>Wert</v>
      </c>
      <c r="T67" s="148" t="s">
        <v>115</v>
      </c>
      <c r="U67" s="149"/>
      <c r="V67" s="214" t="str">
        <f>IF('6. Kl.'!$B$2='6. Kl.'!$L$1,'6. Kl. Judge Sheet'!$B$9,'6. Kl. Judge Sheet'!$B$10)</f>
        <v>Bemerkungen</v>
      </c>
      <c r="W67" s="150" t="s">
        <v>113</v>
      </c>
      <c r="X67" s="214" t="str">
        <f>IF('6. Kl.'!$B$2='6. Kl.'!$L$1,'6. Kl. Judge Sheet'!$D$9,'6. Kl. Judge Sheet'!$D$10)</f>
        <v>Wert</v>
      </c>
      <c r="Y67" s="214" t="str">
        <f>IF('6. Kl.'!$B$2='6. Kl.'!$L$1,'6. Kl. Judge Sheet'!$B$9,'6. Kl. Judge Sheet'!$B$10)</f>
        <v>Bemerkungen</v>
      </c>
      <c r="Z67" s="150" t="s">
        <v>113</v>
      </c>
      <c r="AA67" s="214" t="str">
        <f>IF('6. Kl.'!$B$2='6. Kl.'!$L$1,'6. Kl. Judge Sheet'!$D$9,'6. Kl. Judge Sheet'!$D$10)</f>
        <v>Wert</v>
      </c>
      <c r="AB67" s="214" t="str">
        <f>IF('6. Kl.'!$B$2='6. Kl.'!$L$1,'6. Kl. Judge Sheet'!$B$9,'6. Kl. Judge Sheet'!$B$10)</f>
        <v>Bemerkungen</v>
      </c>
      <c r="AC67" s="150" t="s">
        <v>113</v>
      </c>
      <c r="AD67" s="214" t="str">
        <f>IF('6. Kl.'!$B$2='6. Kl.'!$L$1,'6. Kl. Judge Sheet'!$D$9,'6. Kl. Judge Sheet'!$D$10)</f>
        <v>Wert</v>
      </c>
      <c r="AE67" s="214" t="str">
        <f>IF('6. Kl.'!$B$2='6. Kl.'!$L$1,'6. Kl. Judge Sheet'!$B$9,'6. Kl. Judge Sheet'!$B$10)</f>
        <v>Bemerkungen</v>
      </c>
      <c r="AF67" s="150" t="s">
        <v>113</v>
      </c>
      <c r="AG67" s="214" t="str">
        <f>IF('6. Kl.'!$B$2='6. Kl.'!$L$1,'6. Kl. Judge Sheet'!$D$9,'6. Kl. Judge Sheet'!$D$10)</f>
        <v>Wert</v>
      </c>
      <c r="AH67" s="214" t="str">
        <f>IF('6. Kl.'!$B$2='6. Kl.'!$L$1,'6. Kl. Judge Sheet'!$B$9,'6. Kl. Judge Sheet'!$B$10)</f>
        <v>Bemerkungen</v>
      </c>
      <c r="AI67" s="150" t="s">
        <v>113</v>
      </c>
      <c r="AJ67" s="214" t="str">
        <f>IF('6. Kl.'!$B$2='6. Kl.'!$L$1,'6. Kl. Judge Sheet'!$D$9,'6. Kl. Judge Sheet'!$D$10)</f>
        <v>Wert</v>
      </c>
      <c r="AK67" s="148" t="s">
        <v>115</v>
      </c>
      <c r="AL67" s="149"/>
      <c r="AM67" s="214" t="str">
        <f>IF('6. Kl.'!$B$2='6. Kl.'!$L$1,'6. Kl. Judge Sheet'!$B$9,'6. Kl. Judge Sheet'!$B$10)</f>
        <v>Bemerkungen</v>
      </c>
      <c r="AN67" s="150" t="s">
        <v>113</v>
      </c>
      <c r="AO67" s="214" t="str">
        <f>IF('6. Kl.'!$B$2='6. Kl.'!$L$1,'6. Kl. Judge Sheet'!$D$9,'6. Kl. Judge Sheet'!$D$10)</f>
        <v>Wert</v>
      </c>
      <c r="AP67" s="214" t="str">
        <f>IF('6. Kl.'!$B$2='6. Kl.'!$L$1,'6. Kl. Judge Sheet'!$B$9,'6. Kl. Judge Sheet'!$B$10)</f>
        <v>Bemerkungen</v>
      </c>
      <c r="AQ67" s="150" t="s">
        <v>113</v>
      </c>
      <c r="AR67" s="214" t="str">
        <f>IF('6. Kl.'!$B$2='6. Kl.'!$L$1,'6. Kl. Judge Sheet'!$D$9,'6. Kl. Judge Sheet'!$D$10)</f>
        <v>Wert</v>
      </c>
      <c r="AS67" s="214" t="str">
        <f>IF('6. Kl.'!$B$2='6. Kl.'!$L$1,'6. Kl. Judge Sheet'!$B$9,'6. Kl. Judge Sheet'!$B$10)</f>
        <v>Bemerkungen</v>
      </c>
      <c r="AT67" s="150" t="s">
        <v>113</v>
      </c>
      <c r="AU67" s="214" t="str">
        <f>IF('6. Kl.'!$B$2='6. Kl.'!$L$1,'6. Kl. Judge Sheet'!$D$9,'6. Kl. Judge Sheet'!$D$10)</f>
        <v>Wert</v>
      </c>
      <c r="AV67" s="214" t="str">
        <f>IF('6. Kl.'!$B$2='6. Kl.'!$L$1,'6. Kl. Judge Sheet'!$B$9,'6. Kl. Judge Sheet'!$B$10)</f>
        <v>Bemerkungen</v>
      </c>
      <c r="AW67" s="150" t="s">
        <v>113</v>
      </c>
      <c r="AX67" s="214" t="str">
        <f>IF('6. Kl.'!$B$2='6. Kl.'!$L$1,'6. Kl. Judge Sheet'!$D$9,'6. Kl. Judge Sheet'!$D$10)</f>
        <v>Wert</v>
      </c>
      <c r="AY67" s="214" t="str">
        <f>IF('6. Kl.'!$B$2='6. Kl.'!$L$1,'6. Kl. Judge Sheet'!$B$9,'6. Kl. Judge Sheet'!$B$10)</f>
        <v>Bemerkungen</v>
      </c>
      <c r="AZ67" s="150" t="s">
        <v>113</v>
      </c>
      <c r="BA67" s="214" t="str">
        <f>IF('6. Kl.'!$B$2='6. Kl.'!$L$1,'6. Kl. Judge Sheet'!$D$9,'6. Kl. Judge Sheet'!$D$10)</f>
        <v>Wert</v>
      </c>
      <c r="BB67" s="148" t="s">
        <v>115</v>
      </c>
      <c r="BC67" s="149"/>
      <c r="BD67" s="214" t="str">
        <f>IF('6. Kl.'!$B$2='6. Kl.'!$L$1,'6. Kl. Judge Sheet'!$B$9,'6. Kl. Judge Sheet'!$B$10)</f>
        <v>Bemerkungen</v>
      </c>
      <c r="BE67" s="150" t="s">
        <v>113</v>
      </c>
      <c r="BF67" s="214" t="str">
        <f>IF('6. Kl.'!$B$2='6. Kl.'!$L$1,'6. Kl. Judge Sheet'!$D$9,'6. Kl. Judge Sheet'!$D$10)</f>
        <v>Wert</v>
      </c>
      <c r="BG67" s="214" t="str">
        <f>IF('6. Kl.'!$B$2='6. Kl.'!$L$1,'6. Kl. Judge Sheet'!$B$9,'6. Kl. Judge Sheet'!$B$10)</f>
        <v>Bemerkungen</v>
      </c>
      <c r="BH67" s="150" t="s">
        <v>113</v>
      </c>
      <c r="BI67" s="214" t="str">
        <f>IF('6. Kl.'!$B$2='6. Kl.'!$L$1,'6. Kl. Judge Sheet'!$D$9,'6. Kl. Judge Sheet'!$D$10)</f>
        <v>Wert</v>
      </c>
      <c r="BJ67" s="214" t="str">
        <f>IF('6. Kl.'!$B$2='6. Kl.'!$L$1,'6. Kl. Judge Sheet'!$B$9,'6. Kl. Judge Sheet'!$B$10)</f>
        <v>Bemerkungen</v>
      </c>
      <c r="BK67" s="150" t="s">
        <v>113</v>
      </c>
      <c r="BL67" s="214" t="str">
        <f>IF('6. Kl.'!$B$2='6. Kl.'!$L$1,'6. Kl. Judge Sheet'!$D$9,'6. Kl. Judge Sheet'!$D$10)</f>
        <v>Wert</v>
      </c>
      <c r="BM67" s="214" t="str">
        <f>IF('6. Kl.'!$B$2='6. Kl.'!$L$1,'6. Kl. Judge Sheet'!$B$9,'6. Kl. Judge Sheet'!$B$10)</f>
        <v>Bemerkungen</v>
      </c>
      <c r="BN67" s="150" t="s">
        <v>113</v>
      </c>
      <c r="BO67" s="214" t="str">
        <f>IF('6. Kl.'!$B$2='6. Kl.'!$L$1,'6. Kl. Judge Sheet'!$D$9,'6. Kl. Judge Sheet'!$D$10)</f>
        <v>Wert</v>
      </c>
      <c r="BP67" s="214" t="str">
        <f>IF('6. Kl.'!$B$2='6. Kl.'!$L$1,'6. Kl. Judge Sheet'!$B$9,'6. Kl. Judge Sheet'!$B$10)</f>
        <v>Bemerkungen</v>
      </c>
      <c r="BQ67" s="150" t="s">
        <v>113</v>
      </c>
      <c r="BR67" s="214" t="str">
        <f>IF('6. Kl.'!$B$2='6. Kl.'!$L$1,'6. Kl. Judge Sheet'!$D$9,'6. Kl. Judge Sheet'!$D$10)</f>
        <v>Wert</v>
      </c>
      <c r="BV67" s="67"/>
    </row>
    <row r="68" spans="2:74" ht="32.1" customHeight="1">
      <c r="B68" s="151" t="str">
        <f>CONCATENATE(LEFT(B$14,LEN(B$14)-1)," ",'6. Kl.'!A$46,":")</f>
        <v>Element 1:</v>
      </c>
      <c r="C68" s="196">
        <f>IF('6. Kl.'!$E$46="","",'6. Kl.'!$E$46)</f>
        <v>0.4</v>
      </c>
      <c r="D68" s="152" t="s">
        <v>111</v>
      </c>
      <c r="E68" s="153"/>
      <c r="F68" s="216"/>
      <c r="G68" s="220"/>
      <c r="H68" s="153"/>
      <c r="I68" s="216"/>
      <c r="J68" s="220"/>
      <c r="K68" s="153"/>
      <c r="L68" s="216"/>
      <c r="M68" s="220"/>
      <c r="N68" s="153"/>
      <c r="O68" s="216"/>
      <c r="P68" s="220"/>
      <c r="Q68" s="153"/>
      <c r="R68" s="216"/>
      <c r="S68" s="220"/>
      <c r="T68" s="196">
        <f>IF('6. Kl.'!$E$46="","",'6. Kl.'!$E$46)</f>
        <v>0.4</v>
      </c>
      <c r="U68" s="152" t="s">
        <v>111</v>
      </c>
      <c r="V68" s="153"/>
      <c r="W68" s="216"/>
      <c r="X68" s="220"/>
      <c r="Y68" s="153"/>
      <c r="Z68" s="216"/>
      <c r="AA68" s="220"/>
      <c r="AB68" s="153"/>
      <c r="AC68" s="216"/>
      <c r="AD68" s="220"/>
      <c r="AE68" s="153"/>
      <c r="AF68" s="216"/>
      <c r="AG68" s="220"/>
      <c r="AH68" s="153"/>
      <c r="AI68" s="216"/>
      <c r="AJ68" s="220"/>
      <c r="AK68" s="196">
        <f>IF('6. Kl.'!$E$46="","",'6. Kl.'!$E$46)</f>
        <v>0.4</v>
      </c>
      <c r="AL68" s="152" t="s">
        <v>111</v>
      </c>
      <c r="AM68" s="153"/>
      <c r="AN68" s="216"/>
      <c r="AO68" s="220"/>
      <c r="AP68" s="153"/>
      <c r="AQ68" s="216"/>
      <c r="AR68" s="220"/>
      <c r="AS68" s="153"/>
      <c r="AT68" s="216"/>
      <c r="AU68" s="220"/>
      <c r="AV68" s="153"/>
      <c r="AW68" s="216"/>
      <c r="AX68" s="220"/>
      <c r="AY68" s="153"/>
      <c r="AZ68" s="216"/>
      <c r="BA68" s="220"/>
      <c r="BB68" s="196">
        <f>IF('6. Kl.'!$E$46="","",'6. Kl.'!$E$46)</f>
        <v>0.4</v>
      </c>
      <c r="BC68" s="152" t="s">
        <v>111</v>
      </c>
      <c r="BD68" s="153"/>
      <c r="BE68" s="216"/>
      <c r="BF68" s="220"/>
      <c r="BG68" s="153"/>
      <c r="BH68" s="216"/>
      <c r="BI68" s="220"/>
      <c r="BJ68" s="153"/>
      <c r="BK68" s="216"/>
      <c r="BL68" s="220"/>
      <c r="BM68" s="153"/>
      <c r="BN68" s="216"/>
      <c r="BO68" s="220"/>
      <c r="BP68" s="153"/>
      <c r="BQ68" s="216"/>
      <c r="BR68" s="220"/>
      <c r="BV68" s="68">
        <v>1</v>
      </c>
    </row>
    <row r="69" spans="2:74" ht="32.1" customHeight="1">
      <c r="B69" s="418" t="str">
        <f>IF('6. Kl.'!$B$46="","",'6. Kl.'!$B$46)</f>
        <v>Salchow</v>
      </c>
      <c r="C69" s="197"/>
      <c r="D69" s="155" t="s">
        <v>110</v>
      </c>
      <c r="E69" s="156"/>
      <c r="F69" s="217"/>
      <c r="G69" s="219" t="str">
        <f>IF(F68="","",MAX(F68,F69,F70)/10*$C$15+$C$15)</f>
        <v/>
      </c>
      <c r="H69" s="156"/>
      <c r="I69" s="217"/>
      <c r="J69" s="219" t="str">
        <f>IF(I68="","",MAX(I68,I69,I70)/10*$C$15+$C$15)</f>
        <v/>
      </c>
      <c r="K69" s="156"/>
      <c r="L69" s="217"/>
      <c r="M69" s="219" t="str">
        <f>IF(L68="","",MAX(L68,L69,L70)/10*$C$15+$C$15)</f>
        <v/>
      </c>
      <c r="N69" s="156"/>
      <c r="O69" s="217"/>
      <c r="P69" s="219" t="str">
        <f>IF(O68="","",MAX(O68,O69,O70)/10*$C$15+$C$15)</f>
        <v/>
      </c>
      <c r="Q69" s="156"/>
      <c r="R69" s="217"/>
      <c r="S69" s="219" t="str">
        <f>IF(R68="","",MAX(R68,R69,R70)/10*$C$15+$C$15)</f>
        <v/>
      </c>
      <c r="T69" s="197"/>
      <c r="U69" s="155" t="s">
        <v>110</v>
      </c>
      <c r="V69" s="156"/>
      <c r="W69" s="217"/>
      <c r="X69" s="219" t="str">
        <f>IF(W68="","",MAX(W68,W69,W70)/10*$C$15+$C$15)</f>
        <v/>
      </c>
      <c r="Y69" s="156"/>
      <c r="Z69" s="217"/>
      <c r="AA69" s="219" t="str">
        <f>IF(Z68="","",MAX(Z68,Z69,Z70)/10*$C$15+$C$15)</f>
        <v/>
      </c>
      <c r="AB69" s="156"/>
      <c r="AC69" s="217"/>
      <c r="AD69" s="219" t="str">
        <f>IF(AC68="","",MAX(AC68,AC69,AC70)/10*$C$15+$C$15)</f>
        <v/>
      </c>
      <c r="AE69" s="156"/>
      <c r="AF69" s="217"/>
      <c r="AG69" s="219" t="str">
        <f>IF(AF68="","",MAX(AF68,AF69,AF70)/10*$C$15+$C$15)</f>
        <v/>
      </c>
      <c r="AH69" s="156"/>
      <c r="AI69" s="217"/>
      <c r="AJ69" s="219" t="str">
        <f>IF(AI68="","",MAX(AI68,AI69,AI70)/10*$C$15+$C$15)</f>
        <v/>
      </c>
      <c r="AK69" s="197"/>
      <c r="AL69" s="155" t="s">
        <v>110</v>
      </c>
      <c r="AM69" s="156"/>
      <c r="AN69" s="217"/>
      <c r="AO69" s="219" t="str">
        <f>IF(AN68="","",MAX(AN68,AN69,AN70)/10*$C$15+$C$15)</f>
        <v/>
      </c>
      <c r="AP69" s="156"/>
      <c r="AQ69" s="217"/>
      <c r="AR69" s="219" t="str">
        <f>IF(AQ68="","",MAX(AQ68,AQ69,AQ70)/10*$C$15+$C$15)</f>
        <v/>
      </c>
      <c r="AS69" s="156"/>
      <c r="AT69" s="217"/>
      <c r="AU69" s="219" t="str">
        <f>IF(AT68="","",MAX(AT68,AT69,AT70)/10*$C$15+$C$15)</f>
        <v/>
      </c>
      <c r="AV69" s="156"/>
      <c r="AW69" s="217"/>
      <c r="AX69" s="219" t="str">
        <f>IF(AW68="","",MAX(AW68,AW69,AW70)/10*$C$15+$C$15)</f>
        <v/>
      </c>
      <c r="AY69" s="156"/>
      <c r="AZ69" s="217"/>
      <c r="BA69" s="219" t="str">
        <f>IF(AZ68="","",MAX(AZ68,AZ69,AZ70)/10*$C$15+$C$15)</f>
        <v/>
      </c>
      <c r="BB69" s="197"/>
      <c r="BC69" s="155" t="s">
        <v>110</v>
      </c>
      <c r="BD69" s="156"/>
      <c r="BE69" s="217"/>
      <c r="BF69" s="219" t="str">
        <f>IF(BE68="","",MAX(BE68,BE69,BE70)/10*$C$15+$C$15)</f>
        <v/>
      </c>
      <c r="BG69" s="156"/>
      <c r="BH69" s="217"/>
      <c r="BI69" s="219" t="str">
        <f>IF(BH68="","",MAX(BH68,BH69,BH70)/10*$C$15+$C$15)</f>
        <v/>
      </c>
      <c r="BJ69" s="156"/>
      <c r="BK69" s="217"/>
      <c r="BL69" s="219" t="str">
        <f>IF(BK68="","",MAX(BK68,BK69,BK70)/10*$C$15+$C$15)</f>
        <v/>
      </c>
      <c r="BM69" s="156"/>
      <c r="BN69" s="217"/>
      <c r="BO69" s="219" t="str">
        <f>IF(BN68="","",MAX(BN68,BN69,BN70)/10*$C$15+$C$15)</f>
        <v/>
      </c>
      <c r="BP69" s="156"/>
      <c r="BQ69" s="217"/>
      <c r="BR69" s="219" t="str">
        <f>IF(BQ68="","",MAX(BQ68,BQ69,BQ70)/10*$C$15+$C$15)</f>
        <v/>
      </c>
    </row>
    <row r="70" spans="2:74" ht="32.1" customHeight="1">
      <c r="B70" s="419"/>
      <c r="C70" s="198"/>
      <c r="D70" s="155" t="s">
        <v>109</v>
      </c>
      <c r="E70" s="150"/>
      <c r="F70" s="218"/>
      <c r="G70" s="221"/>
      <c r="H70" s="150"/>
      <c r="I70" s="218"/>
      <c r="J70" s="221"/>
      <c r="K70" s="150"/>
      <c r="L70" s="218"/>
      <c r="M70" s="221"/>
      <c r="N70" s="150"/>
      <c r="O70" s="218"/>
      <c r="P70" s="221"/>
      <c r="Q70" s="150"/>
      <c r="R70" s="218"/>
      <c r="S70" s="221"/>
      <c r="T70" s="198"/>
      <c r="U70" s="155" t="s">
        <v>109</v>
      </c>
      <c r="V70" s="150"/>
      <c r="W70" s="218"/>
      <c r="X70" s="221"/>
      <c r="Y70" s="150"/>
      <c r="Z70" s="218"/>
      <c r="AA70" s="221"/>
      <c r="AB70" s="150"/>
      <c r="AC70" s="218"/>
      <c r="AD70" s="221"/>
      <c r="AE70" s="150"/>
      <c r="AF70" s="218"/>
      <c r="AG70" s="221"/>
      <c r="AH70" s="150"/>
      <c r="AI70" s="218"/>
      <c r="AJ70" s="221"/>
      <c r="AK70" s="198"/>
      <c r="AL70" s="155" t="s">
        <v>109</v>
      </c>
      <c r="AM70" s="150"/>
      <c r="AN70" s="218"/>
      <c r="AO70" s="221"/>
      <c r="AP70" s="150"/>
      <c r="AQ70" s="218"/>
      <c r="AR70" s="221"/>
      <c r="AS70" s="150"/>
      <c r="AT70" s="218"/>
      <c r="AU70" s="221"/>
      <c r="AV70" s="150"/>
      <c r="AW70" s="218"/>
      <c r="AX70" s="221"/>
      <c r="AY70" s="150"/>
      <c r="AZ70" s="218"/>
      <c r="BA70" s="221"/>
      <c r="BB70" s="198"/>
      <c r="BC70" s="155" t="s">
        <v>109</v>
      </c>
      <c r="BD70" s="150"/>
      <c r="BE70" s="218"/>
      <c r="BF70" s="221"/>
      <c r="BG70" s="150"/>
      <c r="BH70" s="218"/>
      <c r="BI70" s="221"/>
      <c r="BJ70" s="150"/>
      <c r="BK70" s="218"/>
      <c r="BL70" s="221"/>
      <c r="BM70" s="150"/>
      <c r="BN70" s="218"/>
      <c r="BO70" s="221"/>
      <c r="BP70" s="150"/>
      <c r="BQ70" s="218"/>
      <c r="BR70" s="221"/>
    </row>
    <row r="71" spans="2:74" ht="32.1" customHeight="1">
      <c r="B71" s="151" t="str">
        <f>CONCATENATE(LEFT(B$14,LEN(B$14)-1)," ",'6. Kl.'!A$47,":")</f>
        <v>Element 2:</v>
      </c>
      <c r="C71" s="196">
        <f>IF('6. Kl.'!$E$47="","",'6. Kl.'!$E$47)</f>
        <v>0.5</v>
      </c>
      <c r="D71" s="152" t="s">
        <v>111</v>
      </c>
      <c r="E71" s="150"/>
      <c r="F71" s="218"/>
      <c r="G71" s="222"/>
      <c r="H71" s="150"/>
      <c r="I71" s="218"/>
      <c r="J71" s="222"/>
      <c r="K71" s="150"/>
      <c r="L71" s="218"/>
      <c r="M71" s="222"/>
      <c r="N71" s="150"/>
      <c r="O71" s="218"/>
      <c r="P71" s="222"/>
      <c r="Q71" s="150"/>
      <c r="R71" s="218"/>
      <c r="S71" s="222"/>
      <c r="T71" s="196">
        <f>IF('6. Kl.'!$E$47="","",'6. Kl.'!$E$47)</f>
        <v>0.5</v>
      </c>
      <c r="U71" s="152" t="s">
        <v>111</v>
      </c>
      <c r="V71" s="150"/>
      <c r="W71" s="218"/>
      <c r="X71" s="222"/>
      <c r="Y71" s="150"/>
      <c r="Z71" s="218"/>
      <c r="AA71" s="222"/>
      <c r="AB71" s="150"/>
      <c r="AC71" s="218"/>
      <c r="AD71" s="222"/>
      <c r="AE71" s="150"/>
      <c r="AF71" s="218"/>
      <c r="AG71" s="222"/>
      <c r="AH71" s="150"/>
      <c r="AI71" s="218"/>
      <c r="AJ71" s="222"/>
      <c r="AK71" s="196">
        <f>IF('6. Kl.'!$E$47="","",'6. Kl.'!$E$47)</f>
        <v>0.5</v>
      </c>
      <c r="AL71" s="152" t="s">
        <v>111</v>
      </c>
      <c r="AM71" s="150"/>
      <c r="AN71" s="218"/>
      <c r="AO71" s="222"/>
      <c r="AP71" s="150"/>
      <c r="AQ71" s="218"/>
      <c r="AR71" s="222"/>
      <c r="AS71" s="150"/>
      <c r="AT71" s="218"/>
      <c r="AU71" s="222"/>
      <c r="AV71" s="150"/>
      <c r="AW71" s="218"/>
      <c r="AX71" s="222"/>
      <c r="AY71" s="150"/>
      <c r="AZ71" s="218"/>
      <c r="BA71" s="222"/>
      <c r="BB71" s="196">
        <f>IF('6. Kl.'!$E$47="","",'6. Kl.'!$E$47)</f>
        <v>0.5</v>
      </c>
      <c r="BC71" s="152" t="s">
        <v>111</v>
      </c>
      <c r="BD71" s="150"/>
      <c r="BE71" s="218"/>
      <c r="BF71" s="222"/>
      <c r="BG71" s="150"/>
      <c r="BH71" s="218"/>
      <c r="BI71" s="222"/>
      <c r="BJ71" s="150"/>
      <c r="BK71" s="218"/>
      <c r="BL71" s="222"/>
      <c r="BM71" s="150"/>
      <c r="BN71" s="218"/>
      <c r="BO71" s="222"/>
      <c r="BP71" s="150"/>
      <c r="BQ71" s="218"/>
      <c r="BR71" s="222"/>
      <c r="BV71" s="68">
        <v>1</v>
      </c>
    </row>
    <row r="72" spans="2:74" ht="32.1" customHeight="1">
      <c r="B72" s="154" t="str">
        <f>IF('6. Kl.'!$B$47="","",'6. Kl.'!$B$47)</f>
        <v>Rittberger</v>
      </c>
      <c r="C72" s="197"/>
      <c r="D72" s="152" t="s">
        <v>110</v>
      </c>
      <c r="E72" s="150"/>
      <c r="F72" s="218"/>
      <c r="G72" s="219" t="str">
        <f>IF(F71="","",MAX(F71,F72,F73)/10*$C$18+$C$18)</f>
        <v/>
      </c>
      <c r="H72" s="150"/>
      <c r="I72" s="218"/>
      <c r="J72" s="219" t="str">
        <f>IF(I71="","",MAX(I71,I72,I73)/10*$C$18+$C$18)</f>
        <v/>
      </c>
      <c r="K72" s="150"/>
      <c r="L72" s="218"/>
      <c r="M72" s="219" t="str">
        <f>IF(L71="","",MAX(L71,L72,L73)/10*$C$18+$C$18)</f>
        <v/>
      </c>
      <c r="N72" s="150"/>
      <c r="O72" s="218"/>
      <c r="P72" s="219" t="str">
        <f>IF(O71="","",MAX(O71,O72,O73)/10*$C$18+$C$18)</f>
        <v/>
      </c>
      <c r="Q72" s="150"/>
      <c r="R72" s="218"/>
      <c r="S72" s="219" t="str">
        <f>IF(R71="","",MAX(R71,R72,R73)/10*$C$18+$C$18)</f>
        <v/>
      </c>
      <c r="T72" s="197"/>
      <c r="U72" s="152" t="s">
        <v>110</v>
      </c>
      <c r="V72" s="150"/>
      <c r="W72" s="218"/>
      <c r="X72" s="219" t="str">
        <f>IF(W71="","",MAX(W71,W72,W73)/10*$C$18+$C$18)</f>
        <v/>
      </c>
      <c r="Y72" s="150"/>
      <c r="Z72" s="218"/>
      <c r="AA72" s="219" t="str">
        <f>IF(Z71="","",MAX(Z71,Z72,Z73)/10*$C$18+$C$18)</f>
        <v/>
      </c>
      <c r="AB72" s="150"/>
      <c r="AC72" s="218"/>
      <c r="AD72" s="219" t="str">
        <f>IF(AC71="","",MAX(AC71,AC72,AC73)/10*$C$18+$C$18)</f>
        <v/>
      </c>
      <c r="AE72" s="150"/>
      <c r="AF72" s="218"/>
      <c r="AG72" s="219" t="str">
        <f>IF(AF71="","",MAX(AF71,AF72,AF73)/10*$C$18+$C$18)</f>
        <v/>
      </c>
      <c r="AH72" s="150"/>
      <c r="AI72" s="218"/>
      <c r="AJ72" s="219" t="str">
        <f>IF(AI71="","",MAX(AI71,AI72,AI73)/10*$C$18+$C$18)</f>
        <v/>
      </c>
      <c r="AK72" s="197"/>
      <c r="AL72" s="152" t="s">
        <v>110</v>
      </c>
      <c r="AM72" s="150"/>
      <c r="AN72" s="218"/>
      <c r="AO72" s="219" t="str">
        <f>IF(AN71="","",MAX(AN71,AN72,AN73)/10*$C$18+$C$18)</f>
        <v/>
      </c>
      <c r="AP72" s="150"/>
      <c r="AQ72" s="218"/>
      <c r="AR72" s="219" t="str">
        <f>IF(AQ71="","",MAX(AQ71,AQ72,AQ73)/10*$C$18+$C$18)</f>
        <v/>
      </c>
      <c r="AS72" s="150"/>
      <c r="AT72" s="218"/>
      <c r="AU72" s="219" t="str">
        <f>IF(AT71="","",MAX(AT71,AT72,AT73)/10*$C$18+$C$18)</f>
        <v/>
      </c>
      <c r="AV72" s="150"/>
      <c r="AW72" s="218"/>
      <c r="AX72" s="219" t="str">
        <f>IF(AW71="","",MAX(AW71,AW72,AW73)/10*$C$18+$C$18)</f>
        <v/>
      </c>
      <c r="AY72" s="150"/>
      <c r="AZ72" s="218"/>
      <c r="BA72" s="219" t="str">
        <f>IF(AZ71="","",MAX(AZ71,AZ72,AZ73)/10*$C$18+$C$18)</f>
        <v/>
      </c>
      <c r="BB72" s="197"/>
      <c r="BC72" s="152" t="s">
        <v>110</v>
      </c>
      <c r="BD72" s="150"/>
      <c r="BE72" s="218"/>
      <c r="BF72" s="219" t="str">
        <f>IF(BE71="","",MAX(BE71,BE72,BE73)/10*$C$18+$C$18)</f>
        <v/>
      </c>
      <c r="BG72" s="150"/>
      <c r="BH72" s="218"/>
      <c r="BI72" s="219" t="str">
        <f>IF(BH71="","",MAX(BH71,BH72,BH73)/10*$C$18+$C$18)</f>
        <v/>
      </c>
      <c r="BJ72" s="150"/>
      <c r="BK72" s="218"/>
      <c r="BL72" s="219" t="str">
        <f>IF(BK71="","",MAX(BK71,BK72,BK73)/10*$C$18+$C$18)</f>
        <v/>
      </c>
      <c r="BM72" s="150"/>
      <c r="BN72" s="218"/>
      <c r="BO72" s="219" t="str">
        <f>IF(BN71="","",MAX(BN71,BN72,BN73)/10*$C$18+$C$18)</f>
        <v/>
      </c>
      <c r="BP72" s="150"/>
      <c r="BQ72" s="218"/>
      <c r="BR72" s="219" t="str">
        <f>IF(BQ71="","",MAX(BQ71,BQ72,BQ73)/10*$C$18+$C$18)</f>
        <v/>
      </c>
    </row>
    <row r="73" spans="2:74" ht="32.1" customHeight="1">
      <c r="B73" s="154"/>
      <c r="C73" s="198"/>
      <c r="D73" s="152" t="s">
        <v>109</v>
      </c>
      <c r="E73" s="150"/>
      <c r="F73" s="218"/>
      <c r="G73" s="223"/>
      <c r="H73" s="150"/>
      <c r="I73" s="218"/>
      <c r="J73" s="223"/>
      <c r="K73" s="150"/>
      <c r="L73" s="218"/>
      <c r="M73" s="223"/>
      <c r="N73" s="150"/>
      <c r="O73" s="218"/>
      <c r="P73" s="223"/>
      <c r="Q73" s="150"/>
      <c r="R73" s="218"/>
      <c r="S73" s="223"/>
      <c r="T73" s="198"/>
      <c r="U73" s="152" t="s">
        <v>109</v>
      </c>
      <c r="V73" s="150"/>
      <c r="W73" s="218"/>
      <c r="X73" s="223"/>
      <c r="Y73" s="150"/>
      <c r="Z73" s="218"/>
      <c r="AA73" s="223"/>
      <c r="AB73" s="150"/>
      <c r="AC73" s="218"/>
      <c r="AD73" s="223"/>
      <c r="AE73" s="150"/>
      <c r="AF73" s="218"/>
      <c r="AG73" s="223"/>
      <c r="AH73" s="150"/>
      <c r="AI73" s="218"/>
      <c r="AJ73" s="223"/>
      <c r="AK73" s="198"/>
      <c r="AL73" s="152" t="s">
        <v>109</v>
      </c>
      <c r="AM73" s="150"/>
      <c r="AN73" s="218"/>
      <c r="AO73" s="223"/>
      <c r="AP73" s="150"/>
      <c r="AQ73" s="218"/>
      <c r="AR73" s="223"/>
      <c r="AS73" s="150"/>
      <c r="AT73" s="218"/>
      <c r="AU73" s="223"/>
      <c r="AV73" s="150"/>
      <c r="AW73" s="218"/>
      <c r="AX73" s="223"/>
      <c r="AY73" s="150"/>
      <c r="AZ73" s="218"/>
      <c r="BA73" s="223"/>
      <c r="BB73" s="198"/>
      <c r="BC73" s="152" t="s">
        <v>109</v>
      </c>
      <c r="BD73" s="150"/>
      <c r="BE73" s="218"/>
      <c r="BF73" s="223"/>
      <c r="BG73" s="150"/>
      <c r="BH73" s="218"/>
      <c r="BI73" s="223"/>
      <c r="BJ73" s="150"/>
      <c r="BK73" s="218"/>
      <c r="BL73" s="223"/>
      <c r="BM73" s="150"/>
      <c r="BN73" s="218"/>
      <c r="BO73" s="223"/>
      <c r="BP73" s="150"/>
      <c r="BQ73" s="218"/>
      <c r="BR73" s="223"/>
    </row>
    <row r="74" spans="2:74" ht="32.1" customHeight="1">
      <c r="B74" s="151" t="str">
        <f>CONCATENATE(LEFT(B$14,LEN(B$14)-1)," ",'6. Kl.'!A$48,":")</f>
        <v>Element 3:</v>
      </c>
      <c r="C74" s="196">
        <f>IF('6. Kl.'!$E$48="","",'6. Kl.'!$E$48)</f>
        <v>0.5</v>
      </c>
      <c r="D74" s="152" t="s">
        <v>111</v>
      </c>
      <c r="E74" s="150"/>
      <c r="F74" s="218"/>
      <c r="G74" s="222"/>
      <c r="H74" s="150"/>
      <c r="I74" s="218"/>
      <c r="J74" s="222"/>
      <c r="K74" s="150"/>
      <c r="L74" s="218"/>
      <c r="M74" s="222"/>
      <c r="N74" s="150"/>
      <c r="O74" s="218"/>
      <c r="P74" s="222"/>
      <c r="Q74" s="150"/>
      <c r="R74" s="218"/>
      <c r="S74" s="222"/>
      <c r="T74" s="196">
        <f>IF('6. Kl.'!$E$48="","",'6. Kl.'!$E$48)</f>
        <v>0.5</v>
      </c>
      <c r="U74" s="152" t="s">
        <v>111</v>
      </c>
      <c r="V74" s="150"/>
      <c r="W74" s="218"/>
      <c r="X74" s="222"/>
      <c r="Y74" s="150"/>
      <c r="Z74" s="218"/>
      <c r="AA74" s="222"/>
      <c r="AB74" s="150"/>
      <c r="AC74" s="218"/>
      <c r="AD74" s="222"/>
      <c r="AE74" s="150"/>
      <c r="AF74" s="218"/>
      <c r="AG74" s="222"/>
      <c r="AH74" s="150"/>
      <c r="AI74" s="218"/>
      <c r="AJ74" s="222"/>
      <c r="AK74" s="196">
        <f>IF('6. Kl.'!$E$48="","",'6. Kl.'!$E$48)</f>
        <v>0.5</v>
      </c>
      <c r="AL74" s="152" t="s">
        <v>111</v>
      </c>
      <c r="AM74" s="150"/>
      <c r="AN74" s="218"/>
      <c r="AO74" s="222"/>
      <c r="AP74" s="150"/>
      <c r="AQ74" s="218"/>
      <c r="AR74" s="222"/>
      <c r="AS74" s="150"/>
      <c r="AT74" s="218"/>
      <c r="AU74" s="222"/>
      <c r="AV74" s="150"/>
      <c r="AW74" s="218"/>
      <c r="AX74" s="222"/>
      <c r="AY74" s="150"/>
      <c r="AZ74" s="218"/>
      <c r="BA74" s="222"/>
      <c r="BB74" s="196">
        <f>IF('6. Kl.'!$E$48="","",'6. Kl.'!$E$48)</f>
        <v>0.5</v>
      </c>
      <c r="BC74" s="152" t="s">
        <v>111</v>
      </c>
      <c r="BD74" s="150"/>
      <c r="BE74" s="218"/>
      <c r="BF74" s="222"/>
      <c r="BG74" s="150"/>
      <c r="BH74" s="218"/>
      <c r="BI74" s="222"/>
      <c r="BJ74" s="150"/>
      <c r="BK74" s="218"/>
      <c r="BL74" s="222"/>
      <c r="BM74" s="150"/>
      <c r="BN74" s="218"/>
      <c r="BO74" s="222"/>
      <c r="BP74" s="150"/>
      <c r="BQ74" s="218"/>
      <c r="BR74" s="222"/>
      <c r="BV74" s="68" t="e">
        <f>'6. Kl.'!#REF!</f>
        <v>#REF!</v>
      </c>
    </row>
    <row r="75" spans="2:74" ht="32.1" customHeight="1">
      <c r="B75" s="418" t="str">
        <f>IF('6. Kl.'!$B$48="","",'6. Kl.'!$B$48)</f>
        <v>Flip</v>
      </c>
      <c r="C75" s="197"/>
      <c r="D75" s="152" t="s">
        <v>110</v>
      </c>
      <c r="E75" s="156"/>
      <c r="F75" s="217"/>
      <c r="G75" s="219" t="str">
        <f>IF(F74="","",MAX(F74,F75,F76)/10*$C$21+$C$21)</f>
        <v/>
      </c>
      <c r="H75" s="156"/>
      <c r="I75" s="217"/>
      <c r="J75" s="219" t="str">
        <f>IF(I74="","",MAX(I74,I75,I76)/10*$C$21+$C$21)</f>
        <v/>
      </c>
      <c r="K75" s="156"/>
      <c r="L75" s="217"/>
      <c r="M75" s="219" t="str">
        <f>IF(L74="","",MAX(L74,L75,L76)/10*$C$21+$C$21)</f>
        <v/>
      </c>
      <c r="N75" s="156"/>
      <c r="O75" s="217"/>
      <c r="P75" s="219" t="str">
        <f>IF(O74="","",MAX(O74,O75,O76)/10*$C$21+$C$21)</f>
        <v/>
      </c>
      <c r="Q75" s="156"/>
      <c r="R75" s="217"/>
      <c r="S75" s="219" t="str">
        <f>IF(R74="","",MAX(R74,R75,R76)/10*$C$21+$C$21)</f>
        <v/>
      </c>
      <c r="T75" s="197"/>
      <c r="U75" s="152" t="s">
        <v>110</v>
      </c>
      <c r="V75" s="156"/>
      <c r="W75" s="217"/>
      <c r="X75" s="219" t="str">
        <f>IF(W74="","",MAX(W74,W75,W76)/10*$C$21+$C$21)</f>
        <v/>
      </c>
      <c r="Y75" s="156"/>
      <c r="Z75" s="217"/>
      <c r="AA75" s="219" t="str">
        <f>IF(Z74="","",MAX(Z74,Z75,Z76)/10*$C$21+$C$21)</f>
        <v/>
      </c>
      <c r="AB75" s="156"/>
      <c r="AC75" s="217"/>
      <c r="AD75" s="219" t="str">
        <f>IF(AC74="","",MAX(AC74,AC75,AC76)/10*$C$21+$C$21)</f>
        <v/>
      </c>
      <c r="AE75" s="156"/>
      <c r="AF75" s="217"/>
      <c r="AG75" s="219" t="str">
        <f>IF(AF74="","",MAX(AF74,AF75,AF76)/10*$C$21+$C$21)</f>
        <v/>
      </c>
      <c r="AH75" s="156"/>
      <c r="AI75" s="217"/>
      <c r="AJ75" s="219" t="str">
        <f>IF(AI74="","",MAX(AI74,AI75,AI76)/10*$C$21+$C$21)</f>
        <v/>
      </c>
      <c r="AK75" s="197"/>
      <c r="AL75" s="152" t="s">
        <v>110</v>
      </c>
      <c r="AM75" s="156"/>
      <c r="AN75" s="217"/>
      <c r="AO75" s="219" t="str">
        <f>IF(AN74="","",MAX(AN74,AN75,AN76)/10*$C$21+$C$21)</f>
        <v/>
      </c>
      <c r="AP75" s="156"/>
      <c r="AQ75" s="217"/>
      <c r="AR75" s="219" t="str">
        <f>IF(AQ74="","",MAX(AQ74,AQ75,AQ76)/10*$C$21+$C$21)</f>
        <v/>
      </c>
      <c r="AS75" s="156"/>
      <c r="AT75" s="217"/>
      <c r="AU75" s="219" t="str">
        <f>IF(AT74="","",MAX(AT74,AT75,AT76)/10*$C$21+$C$21)</f>
        <v/>
      </c>
      <c r="AV75" s="156"/>
      <c r="AW75" s="217"/>
      <c r="AX75" s="219" t="str">
        <f>IF(AW74="","",MAX(AW74,AW75,AW76)/10*$C$21+$C$21)</f>
        <v/>
      </c>
      <c r="AY75" s="156"/>
      <c r="AZ75" s="217"/>
      <c r="BA75" s="219" t="str">
        <f>IF(AZ74="","",MAX(AZ74,AZ75,AZ76)/10*$C$21+$C$21)</f>
        <v/>
      </c>
      <c r="BB75" s="197"/>
      <c r="BC75" s="152" t="s">
        <v>110</v>
      </c>
      <c r="BD75" s="156"/>
      <c r="BE75" s="217"/>
      <c r="BF75" s="219" t="str">
        <f>IF(BE74="","",MAX(BE74,BE75,BE76)/10*$C$21+$C$21)</f>
        <v/>
      </c>
      <c r="BG75" s="156"/>
      <c r="BH75" s="217"/>
      <c r="BI75" s="219" t="str">
        <f>IF(BH74="","",MAX(BH74,BH75,BH76)/10*$C$21+$C$21)</f>
        <v/>
      </c>
      <c r="BJ75" s="156"/>
      <c r="BK75" s="217"/>
      <c r="BL75" s="219" t="str">
        <f>IF(BK74="","",MAX(BK74,BK75,BK76)/10*$C$21+$C$21)</f>
        <v/>
      </c>
      <c r="BM75" s="156"/>
      <c r="BN75" s="217"/>
      <c r="BO75" s="219" t="str">
        <f>IF(BN74="","",MAX(BN74,BN75,BN76)/10*$C$21+$C$21)</f>
        <v/>
      </c>
      <c r="BP75" s="156"/>
      <c r="BQ75" s="217"/>
      <c r="BR75" s="219" t="str">
        <f>IF(BQ74="","",MAX(BQ74,BQ75,BQ76)/10*$C$21+$C$21)</f>
        <v/>
      </c>
      <c r="BV75" s="68"/>
    </row>
    <row r="76" spans="2:74" ht="32.1" customHeight="1">
      <c r="B76" s="419"/>
      <c r="C76" s="198"/>
      <c r="D76" s="152" t="s">
        <v>109</v>
      </c>
      <c r="E76" s="156"/>
      <c r="F76" s="217"/>
      <c r="G76" s="223"/>
      <c r="H76" s="156"/>
      <c r="I76" s="217"/>
      <c r="J76" s="223"/>
      <c r="K76" s="156"/>
      <c r="L76" s="217"/>
      <c r="M76" s="223"/>
      <c r="N76" s="156"/>
      <c r="O76" s="217"/>
      <c r="P76" s="223"/>
      <c r="Q76" s="156"/>
      <c r="R76" s="217"/>
      <c r="S76" s="223"/>
      <c r="T76" s="198"/>
      <c r="U76" s="152" t="s">
        <v>109</v>
      </c>
      <c r="V76" s="156"/>
      <c r="W76" s="217"/>
      <c r="X76" s="223"/>
      <c r="Y76" s="156"/>
      <c r="Z76" s="217"/>
      <c r="AA76" s="223"/>
      <c r="AB76" s="156"/>
      <c r="AC76" s="217"/>
      <c r="AD76" s="223"/>
      <c r="AE76" s="156"/>
      <c r="AF76" s="217"/>
      <c r="AG76" s="223"/>
      <c r="AH76" s="156"/>
      <c r="AI76" s="217"/>
      <c r="AJ76" s="223"/>
      <c r="AK76" s="198"/>
      <c r="AL76" s="152" t="s">
        <v>109</v>
      </c>
      <c r="AM76" s="156"/>
      <c r="AN76" s="217"/>
      <c r="AO76" s="223"/>
      <c r="AP76" s="156"/>
      <c r="AQ76" s="217"/>
      <c r="AR76" s="223"/>
      <c r="AS76" s="156"/>
      <c r="AT76" s="217"/>
      <c r="AU76" s="223"/>
      <c r="AV76" s="156"/>
      <c r="AW76" s="217"/>
      <c r="AX76" s="223"/>
      <c r="AY76" s="156"/>
      <c r="AZ76" s="217"/>
      <c r="BA76" s="223"/>
      <c r="BB76" s="198"/>
      <c r="BC76" s="152" t="s">
        <v>109</v>
      </c>
      <c r="BD76" s="156"/>
      <c r="BE76" s="217"/>
      <c r="BF76" s="223"/>
      <c r="BG76" s="156"/>
      <c r="BH76" s="217"/>
      <c r="BI76" s="223"/>
      <c r="BJ76" s="156"/>
      <c r="BK76" s="217"/>
      <c r="BL76" s="223"/>
      <c r="BM76" s="156"/>
      <c r="BN76" s="217"/>
      <c r="BO76" s="223"/>
      <c r="BP76" s="156"/>
      <c r="BQ76" s="217"/>
      <c r="BR76" s="223"/>
      <c r="BV76" s="68"/>
    </row>
    <row r="77" spans="2:74" ht="32.1" customHeight="1">
      <c r="B77" s="151" t="str">
        <f>CONCATENATE(LEFT(B$14,LEN(B$14)-1)," ",'6. Kl.'!A$49,":")</f>
        <v>Element 4:</v>
      </c>
      <c r="C77" s="196">
        <f>IF('6. Kl.'!$E$49="","",'6. Kl.'!$E$49)</f>
        <v>0.6</v>
      </c>
      <c r="D77" s="152" t="s">
        <v>111</v>
      </c>
      <c r="E77" s="150"/>
      <c r="F77" s="218"/>
      <c r="G77" s="222"/>
      <c r="H77" s="150"/>
      <c r="I77" s="218"/>
      <c r="J77" s="222"/>
      <c r="K77" s="150"/>
      <c r="L77" s="218"/>
      <c r="M77" s="222"/>
      <c r="N77" s="150"/>
      <c r="O77" s="218"/>
      <c r="P77" s="222"/>
      <c r="Q77" s="150"/>
      <c r="R77" s="218"/>
      <c r="S77" s="222"/>
      <c r="T77" s="196">
        <f>IF('6. Kl.'!$E$49="","",'6. Kl.'!$E$49)</f>
        <v>0.6</v>
      </c>
      <c r="U77" s="152" t="s">
        <v>111</v>
      </c>
      <c r="V77" s="150"/>
      <c r="W77" s="218"/>
      <c r="X77" s="222"/>
      <c r="Y77" s="150"/>
      <c r="Z77" s="218"/>
      <c r="AA77" s="222"/>
      <c r="AB77" s="150"/>
      <c r="AC77" s="218"/>
      <c r="AD77" s="222"/>
      <c r="AE77" s="150"/>
      <c r="AF77" s="218"/>
      <c r="AG77" s="222"/>
      <c r="AH77" s="150"/>
      <c r="AI77" s="218"/>
      <c r="AJ77" s="222"/>
      <c r="AK77" s="196">
        <f>IF('6. Kl.'!$E$49="","",'6. Kl.'!$E$49)</f>
        <v>0.6</v>
      </c>
      <c r="AL77" s="152" t="s">
        <v>111</v>
      </c>
      <c r="AM77" s="150"/>
      <c r="AN77" s="218"/>
      <c r="AO77" s="222"/>
      <c r="AP77" s="150"/>
      <c r="AQ77" s="218"/>
      <c r="AR77" s="222"/>
      <c r="AS77" s="150"/>
      <c r="AT77" s="218"/>
      <c r="AU77" s="222"/>
      <c r="AV77" s="150"/>
      <c r="AW77" s="218"/>
      <c r="AX77" s="222"/>
      <c r="AY77" s="150"/>
      <c r="AZ77" s="218"/>
      <c r="BA77" s="222"/>
      <c r="BB77" s="196">
        <f>IF('6. Kl.'!$E$49="","",'6. Kl.'!$E$49)</f>
        <v>0.6</v>
      </c>
      <c r="BC77" s="152" t="s">
        <v>111</v>
      </c>
      <c r="BD77" s="150"/>
      <c r="BE77" s="218"/>
      <c r="BF77" s="222"/>
      <c r="BG77" s="150"/>
      <c r="BH77" s="218"/>
      <c r="BI77" s="222"/>
      <c r="BJ77" s="150"/>
      <c r="BK77" s="218"/>
      <c r="BL77" s="222"/>
      <c r="BM77" s="150"/>
      <c r="BN77" s="218"/>
      <c r="BO77" s="222"/>
      <c r="BP77" s="150"/>
      <c r="BQ77" s="218"/>
      <c r="BR77" s="222"/>
      <c r="BV77" s="68" t="e">
        <f>'6. Kl.'!#REF!</f>
        <v>#REF!</v>
      </c>
    </row>
    <row r="78" spans="2:74" ht="32.1" customHeight="1">
      <c r="B78" s="203" t="str">
        <f>IF('6. Kl.'!$B$49="","",'6. Kl.'!$B$49)</f>
        <v>Schritt mit va und ve Dreier</v>
      </c>
      <c r="C78" s="197"/>
      <c r="D78" s="152" t="s">
        <v>110</v>
      </c>
      <c r="E78" s="156"/>
      <c r="F78" s="217"/>
      <c r="G78" s="219" t="str">
        <f>IF(F77="","",MAX(F77,F78,F79)/10*$C$24+$C$24)</f>
        <v/>
      </c>
      <c r="H78" s="156"/>
      <c r="I78" s="217"/>
      <c r="J78" s="219" t="str">
        <f>IF(I77="","",MAX(I77,I78,I79)/10*$C$24+$C$24)</f>
        <v/>
      </c>
      <c r="K78" s="156"/>
      <c r="L78" s="217"/>
      <c r="M78" s="219" t="str">
        <f>IF(L77="","",MAX(L77,L78,L79)/10*$C$24+$C$24)</f>
        <v/>
      </c>
      <c r="N78" s="156"/>
      <c r="O78" s="217"/>
      <c r="P78" s="219" t="str">
        <f>IF(O77="","",MAX(O77,O78,O79)/10*$C$24+$C$24)</f>
        <v/>
      </c>
      <c r="Q78" s="156"/>
      <c r="R78" s="217"/>
      <c r="S78" s="219" t="str">
        <f>IF(R77="","",MAX(R77,R78,R79)/10*$C$24+$C$24)</f>
        <v/>
      </c>
      <c r="T78" s="197"/>
      <c r="U78" s="152" t="s">
        <v>110</v>
      </c>
      <c r="V78" s="156"/>
      <c r="W78" s="217"/>
      <c r="X78" s="219" t="str">
        <f>IF(W77="","",MAX(W77,W78,W79)/10*$C$24+$C$24)</f>
        <v/>
      </c>
      <c r="Y78" s="156"/>
      <c r="Z78" s="217"/>
      <c r="AA78" s="219" t="str">
        <f>IF(Z77="","",MAX(Z77,Z78,Z79)/10*$C$24+$C$24)</f>
        <v/>
      </c>
      <c r="AB78" s="156"/>
      <c r="AC78" s="217"/>
      <c r="AD78" s="219" t="str">
        <f>IF(AC77="","",MAX(AC77,AC78,AC79)/10*$C$24+$C$24)</f>
        <v/>
      </c>
      <c r="AE78" s="156"/>
      <c r="AF78" s="217"/>
      <c r="AG78" s="219" t="str">
        <f>IF(AF77="","",MAX(AF77,AF78,AF79)/10*$C$24+$C$24)</f>
        <v/>
      </c>
      <c r="AH78" s="156"/>
      <c r="AI78" s="217"/>
      <c r="AJ78" s="219" t="str">
        <f>IF(AI77="","",MAX(AI77,AI78,AI79)/10*$C$24+$C$24)</f>
        <v/>
      </c>
      <c r="AK78" s="197"/>
      <c r="AL78" s="152" t="s">
        <v>110</v>
      </c>
      <c r="AM78" s="156"/>
      <c r="AN78" s="217"/>
      <c r="AO78" s="219" t="str">
        <f>IF(AN77="","",MAX(AN77,AN78,AN79)/10*$C$24+$C$24)</f>
        <v/>
      </c>
      <c r="AP78" s="156"/>
      <c r="AQ78" s="217"/>
      <c r="AR78" s="219" t="str">
        <f>IF(AQ77="","",MAX(AQ77,AQ78,AQ79)/10*$C$24+$C$24)</f>
        <v/>
      </c>
      <c r="AS78" s="156"/>
      <c r="AT78" s="217"/>
      <c r="AU78" s="219" t="str">
        <f>IF(AT77="","",MAX(AT77,AT78,AT79)/10*$C$24+$C$24)</f>
        <v/>
      </c>
      <c r="AV78" s="156"/>
      <c r="AW78" s="217"/>
      <c r="AX78" s="219" t="str">
        <f>IF(AW77="","",MAX(AW77,AW78,AW79)/10*$C$24+$C$24)</f>
        <v/>
      </c>
      <c r="AY78" s="156"/>
      <c r="AZ78" s="217"/>
      <c r="BA78" s="219" t="str">
        <f>IF(AZ77="","",MAX(AZ77,AZ78,AZ79)/10*$C$24+$C$24)</f>
        <v/>
      </c>
      <c r="BB78" s="197"/>
      <c r="BC78" s="152" t="s">
        <v>110</v>
      </c>
      <c r="BD78" s="156"/>
      <c r="BE78" s="217"/>
      <c r="BF78" s="219" t="str">
        <f>IF(BE77="","",MAX(BE77,BE78,BE79)/10*$C$24+$C$24)</f>
        <v/>
      </c>
      <c r="BG78" s="156"/>
      <c r="BH78" s="217"/>
      <c r="BI78" s="219" t="str">
        <f>IF(BH77="","",MAX(BH77,BH78,BH79)/10*$C$24+$C$24)</f>
        <v/>
      </c>
      <c r="BJ78" s="156"/>
      <c r="BK78" s="217"/>
      <c r="BL78" s="219" t="str">
        <f>IF(BK77="","",MAX(BK77,BK78,BK79)/10*$C$24+$C$24)</f>
        <v/>
      </c>
      <c r="BM78" s="156"/>
      <c r="BN78" s="217"/>
      <c r="BO78" s="219" t="str">
        <f>IF(BN77="","",MAX(BN77,BN78,BN79)/10*$C$24+$C$24)</f>
        <v/>
      </c>
      <c r="BP78" s="156"/>
      <c r="BQ78" s="217"/>
      <c r="BR78" s="219" t="str">
        <f>IF(BQ77="","",MAX(BQ77,BQ78,BQ79)/10*$C$24+$C$24)</f>
        <v/>
      </c>
      <c r="BV78" s="68"/>
    </row>
    <row r="79" spans="2:74" ht="32.1" customHeight="1">
      <c r="B79" s="203"/>
      <c r="C79" s="198"/>
      <c r="D79" s="152" t="s">
        <v>109</v>
      </c>
      <c r="E79" s="150"/>
      <c r="F79" s="218"/>
      <c r="G79" s="223"/>
      <c r="H79" s="150"/>
      <c r="I79" s="218"/>
      <c r="J79" s="223"/>
      <c r="K79" s="150"/>
      <c r="L79" s="218"/>
      <c r="M79" s="223"/>
      <c r="N79" s="150"/>
      <c r="O79" s="218"/>
      <c r="P79" s="223"/>
      <c r="Q79" s="150"/>
      <c r="R79" s="218"/>
      <c r="S79" s="223"/>
      <c r="T79" s="198"/>
      <c r="U79" s="152" t="s">
        <v>109</v>
      </c>
      <c r="V79" s="150"/>
      <c r="W79" s="218"/>
      <c r="X79" s="223"/>
      <c r="Y79" s="150"/>
      <c r="Z79" s="218"/>
      <c r="AA79" s="223"/>
      <c r="AB79" s="150"/>
      <c r="AC79" s="218"/>
      <c r="AD79" s="223"/>
      <c r="AE79" s="150"/>
      <c r="AF79" s="218"/>
      <c r="AG79" s="223"/>
      <c r="AH79" s="150"/>
      <c r="AI79" s="218"/>
      <c r="AJ79" s="223"/>
      <c r="AK79" s="198"/>
      <c r="AL79" s="152" t="s">
        <v>109</v>
      </c>
      <c r="AM79" s="150"/>
      <c r="AN79" s="218"/>
      <c r="AO79" s="223"/>
      <c r="AP79" s="150"/>
      <c r="AQ79" s="218"/>
      <c r="AR79" s="223"/>
      <c r="AS79" s="150"/>
      <c r="AT79" s="218"/>
      <c r="AU79" s="223"/>
      <c r="AV79" s="150"/>
      <c r="AW79" s="218"/>
      <c r="AX79" s="223"/>
      <c r="AY79" s="150"/>
      <c r="AZ79" s="218"/>
      <c r="BA79" s="223"/>
      <c r="BB79" s="198"/>
      <c r="BC79" s="152" t="s">
        <v>109</v>
      </c>
      <c r="BD79" s="150"/>
      <c r="BE79" s="218"/>
      <c r="BF79" s="223"/>
      <c r="BG79" s="150"/>
      <c r="BH79" s="218"/>
      <c r="BI79" s="223"/>
      <c r="BJ79" s="150"/>
      <c r="BK79" s="218"/>
      <c r="BL79" s="223"/>
      <c r="BM79" s="150"/>
      <c r="BN79" s="218"/>
      <c r="BO79" s="223"/>
      <c r="BP79" s="150"/>
      <c r="BQ79" s="218"/>
      <c r="BR79" s="223"/>
      <c r="BV79" s="68"/>
    </row>
    <row r="80" spans="2:74" ht="32.1" customHeight="1">
      <c r="B80" s="151" t="str">
        <f>CONCATENATE(LEFT(B$14,LEN(B$14)-1)," ",'6. Kl.'!A$50,":")</f>
        <v>Element 5:</v>
      </c>
      <c r="C80" s="196">
        <f>IF('6. Kl.'!$E$50="","",'6. Kl.'!$E$50)</f>
        <v>0.6</v>
      </c>
      <c r="D80" s="152" t="s">
        <v>111</v>
      </c>
      <c r="E80" s="150"/>
      <c r="F80" s="218"/>
      <c r="G80" s="222"/>
      <c r="H80" s="150"/>
      <c r="I80" s="218"/>
      <c r="J80" s="222"/>
      <c r="K80" s="150"/>
      <c r="L80" s="218"/>
      <c r="M80" s="222"/>
      <c r="N80" s="150"/>
      <c r="O80" s="218"/>
      <c r="P80" s="222"/>
      <c r="Q80" s="150"/>
      <c r="R80" s="218"/>
      <c r="S80" s="222"/>
      <c r="T80" s="196">
        <f>IF('6. Kl.'!$E$50="","",'6. Kl.'!$E$50)</f>
        <v>0.6</v>
      </c>
      <c r="U80" s="152" t="s">
        <v>111</v>
      </c>
      <c r="V80" s="150"/>
      <c r="W80" s="218"/>
      <c r="X80" s="222"/>
      <c r="Y80" s="150"/>
      <c r="Z80" s="218"/>
      <c r="AA80" s="222"/>
      <c r="AB80" s="150"/>
      <c r="AC80" s="218"/>
      <c r="AD80" s="222"/>
      <c r="AE80" s="150"/>
      <c r="AF80" s="218"/>
      <c r="AG80" s="222"/>
      <c r="AH80" s="150"/>
      <c r="AI80" s="218"/>
      <c r="AJ80" s="222"/>
      <c r="AK80" s="196">
        <f>IF('6. Kl.'!$E$50="","",'6. Kl.'!$E$50)</f>
        <v>0.6</v>
      </c>
      <c r="AL80" s="152" t="s">
        <v>111</v>
      </c>
      <c r="AM80" s="150"/>
      <c r="AN80" s="218"/>
      <c r="AO80" s="222"/>
      <c r="AP80" s="150"/>
      <c r="AQ80" s="218"/>
      <c r="AR80" s="222"/>
      <c r="AS80" s="150"/>
      <c r="AT80" s="218"/>
      <c r="AU80" s="222"/>
      <c r="AV80" s="150"/>
      <c r="AW80" s="218"/>
      <c r="AX80" s="222"/>
      <c r="AY80" s="150"/>
      <c r="AZ80" s="218"/>
      <c r="BA80" s="222"/>
      <c r="BB80" s="196">
        <f>IF('6. Kl.'!$E$50="","",'6. Kl.'!$E$50)</f>
        <v>0.6</v>
      </c>
      <c r="BC80" s="152" t="s">
        <v>111</v>
      </c>
      <c r="BD80" s="150"/>
      <c r="BE80" s="218"/>
      <c r="BF80" s="222"/>
      <c r="BG80" s="150"/>
      <c r="BH80" s="218"/>
      <c r="BI80" s="222"/>
      <c r="BJ80" s="150"/>
      <c r="BK80" s="218"/>
      <c r="BL80" s="222"/>
      <c r="BM80" s="150"/>
      <c r="BN80" s="218"/>
      <c r="BO80" s="222"/>
      <c r="BP80" s="150"/>
      <c r="BQ80" s="218"/>
      <c r="BR80" s="222"/>
      <c r="BV80" s="68" t="e">
        <f>'6. Kl.'!#REF!</f>
        <v>#REF!</v>
      </c>
    </row>
    <row r="81" spans="1:76" ht="32.1" customHeight="1">
      <c r="B81" s="418" t="str">
        <f>IF('6. Kl.'!$B$50="","",'6. Kl.'!$B$50)</f>
        <v>Schritt Schlangenb + Mohawk</v>
      </c>
      <c r="C81" s="197"/>
      <c r="D81" s="152" t="s">
        <v>110</v>
      </c>
      <c r="E81" s="156"/>
      <c r="F81" s="217"/>
      <c r="G81" s="219" t="str">
        <f>IF(F80="","",MAX(F80,F81,F82)/10*$C$27+$C$27)</f>
        <v/>
      </c>
      <c r="H81" s="156"/>
      <c r="I81" s="217"/>
      <c r="J81" s="219" t="str">
        <f>IF(I80="","",MAX(I80,I81,I82)/10*$C$27+$C$27)</f>
        <v/>
      </c>
      <c r="K81" s="156"/>
      <c r="L81" s="217"/>
      <c r="M81" s="219" t="str">
        <f>IF(L80="","",MAX(L80,L81,L82)/10*$C$27+$C$27)</f>
        <v/>
      </c>
      <c r="N81" s="156"/>
      <c r="O81" s="217"/>
      <c r="P81" s="219" t="str">
        <f>IF(O80="","",MAX(O80,O81,O82)/10*$C$27+$C$27)</f>
        <v/>
      </c>
      <c r="Q81" s="156"/>
      <c r="R81" s="217"/>
      <c r="S81" s="219" t="str">
        <f>IF(R80="","",MAX(R80,R81,R82)/10*$C$27+$C$27)</f>
        <v/>
      </c>
      <c r="T81" s="197"/>
      <c r="U81" s="152" t="s">
        <v>110</v>
      </c>
      <c r="V81" s="156"/>
      <c r="W81" s="217"/>
      <c r="X81" s="219" t="str">
        <f>IF(W80="","",MAX(W80,W81,W82)/10*$C$27+$C$27)</f>
        <v/>
      </c>
      <c r="Y81" s="156"/>
      <c r="Z81" s="217"/>
      <c r="AA81" s="219" t="str">
        <f>IF(Z80="","",MAX(Z80,Z81,Z82)/10*$C$27+$C$27)</f>
        <v/>
      </c>
      <c r="AB81" s="156"/>
      <c r="AC81" s="217"/>
      <c r="AD81" s="219" t="str">
        <f>IF(AC80="","",MAX(AC80,AC81,AC82)/10*$C$27+$C$27)</f>
        <v/>
      </c>
      <c r="AE81" s="156"/>
      <c r="AF81" s="217"/>
      <c r="AG81" s="219" t="str">
        <f>IF(AF80="","",MAX(AF80,AF81,AF82)/10*$C$27+$C$27)</f>
        <v/>
      </c>
      <c r="AH81" s="156"/>
      <c r="AI81" s="217"/>
      <c r="AJ81" s="219" t="str">
        <f>IF(AI80="","",MAX(AI80,AI81,AI82)/10*$C$27+$C$27)</f>
        <v/>
      </c>
      <c r="AK81" s="197"/>
      <c r="AL81" s="152" t="s">
        <v>110</v>
      </c>
      <c r="AM81" s="156"/>
      <c r="AN81" s="217"/>
      <c r="AO81" s="219" t="str">
        <f>IF(AN80="","",MAX(AN80,AN81,AN82)/10*$C$27+$C$27)</f>
        <v/>
      </c>
      <c r="AP81" s="156"/>
      <c r="AQ81" s="217"/>
      <c r="AR81" s="219" t="str">
        <f>IF(AQ80="","",MAX(AQ80,AQ81,AQ82)/10*$C$27+$C$27)</f>
        <v/>
      </c>
      <c r="AS81" s="156"/>
      <c r="AT81" s="217"/>
      <c r="AU81" s="219" t="str">
        <f>IF(AT80="","",MAX(AT80,AT81,AT82)/10*$C$27+$C$27)</f>
        <v/>
      </c>
      <c r="AV81" s="156"/>
      <c r="AW81" s="217"/>
      <c r="AX81" s="219" t="str">
        <f>IF(AW80="","",MAX(AW80,AW81,AW82)/10*$C$27+$C$27)</f>
        <v/>
      </c>
      <c r="AY81" s="156"/>
      <c r="AZ81" s="217"/>
      <c r="BA81" s="219" t="str">
        <f>IF(AZ80="","",MAX(AZ80,AZ81,AZ82)/10*$C$27+$C$27)</f>
        <v/>
      </c>
      <c r="BB81" s="197"/>
      <c r="BC81" s="152" t="s">
        <v>110</v>
      </c>
      <c r="BD81" s="156"/>
      <c r="BE81" s="217"/>
      <c r="BF81" s="219" t="str">
        <f>IF(BE80="","",MAX(BE80,BE81,BE82)/10*$C$27+$C$27)</f>
        <v/>
      </c>
      <c r="BG81" s="156"/>
      <c r="BH81" s="217"/>
      <c r="BI81" s="219" t="str">
        <f>IF(BH80="","",MAX(BH80,BH81,BH82)/10*$C$27+$C$27)</f>
        <v/>
      </c>
      <c r="BJ81" s="156"/>
      <c r="BK81" s="217"/>
      <c r="BL81" s="219" t="str">
        <f>IF(BK80="","",MAX(BK80,BK81,BK82)/10*$C$27+$C$27)</f>
        <v/>
      </c>
      <c r="BM81" s="156"/>
      <c r="BN81" s="217"/>
      <c r="BO81" s="219" t="str">
        <f>IF(BN80="","",MAX(BN80,BN81,BN82)/10*$C$27+$C$27)</f>
        <v/>
      </c>
      <c r="BP81" s="156"/>
      <c r="BQ81" s="217"/>
      <c r="BR81" s="219" t="str">
        <f>IF(BQ80="","",MAX(BQ80,BQ81,BQ82)/10*$C$27+$C$27)</f>
        <v/>
      </c>
      <c r="BV81" s="68"/>
    </row>
    <row r="82" spans="1:76" ht="32.1" customHeight="1">
      <c r="B82" s="419"/>
      <c r="C82" s="198"/>
      <c r="D82" s="152" t="s">
        <v>109</v>
      </c>
      <c r="E82" s="150"/>
      <c r="F82" s="218"/>
      <c r="G82" s="223"/>
      <c r="H82" s="150"/>
      <c r="I82" s="218"/>
      <c r="J82" s="223"/>
      <c r="K82" s="150"/>
      <c r="L82" s="218"/>
      <c r="M82" s="223"/>
      <c r="N82" s="150"/>
      <c r="O82" s="218"/>
      <c r="P82" s="223"/>
      <c r="Q82" s="150"/>
      <c r="R82" s="218"/>
      <c r="S82" s="223"/>
      <c r="T82" s="198"/>
      <c r="U82" s="152" t="s">
        <v>109</v>
      </c>
      <c r="V82" s="150"/>
      <c r="W82" s="218"/>
      <c r="X82" s="223"/>
      <c r="Y82" s="150"/>
      <c r="Z82" s="218"/>
      <c r="AA82" s="223"/>
      <c r="AB82" s="150"/>
      <c r="AC82" s="218"/>
      <c r="AD82" s="223"/>
      <c r="AE82" s="150"/>
      <c r="AF82" s="218"/>
      <c r="AG82" s="223"/>
      <c r="AH82" s="150"/>
      <c r="AI82" s="218"/>
      <c r="AJ82" s="223"/>
      <c r="AK82" s="198"/>
      <c r="AL82" s="152" t="s">
        <v>109</v>
      </c>
      <c r="AM82" s="150"/>
      <c r="AN82" s="218"/>
      <c r="AO82" s="223"/>
      <c r="AP82" s="150"/>
      <c r="AQ82" s="218"/>
      <c r="AR82" s="223"/>
      <c r="AS82" s="150"/>
      <c r="AT82" s="218"/>
      <c r="AU82" s="223"/>
      <c r="AV82" s="150"/>
      <c r="AW82" s="218"/>
      <c r="AX82" s="223"/>
      <c r="AY82" s="150"/>
      <c r="AZ82" s="218"/>
      <c r="BA82" s="223"/>
      <c r="BB82" s="198"/>
      <c r="BC82" s="152" t="s">
        <v>109</v>
      </c>
      <c r="BD82" s="150"/>
      <c r="BE82" s="218"/>
      <c r="BF82" s="223"/>
      <c r="BG82" s="150"/>
      <c r="BH82" s="218"/>
      <c r="BI82" s="223"/>
      <c r="BJ82" s="150"/>
      <c r="BK82" s="218"/>
      <c r="BL82" s="223"/>
      <c r="BM82" s="150"/>
      <c r="BN82" s="218"/>
      <c r="BO82" s="223"/>
      <c r="BP82" s="150"/>
      <c r="BQ82" s="218"/>
      <c r="BR82" s="223"/>
      <c r="BV82" s="68"/>
    </row>
    <row r="83" spans="1:76" ht="32.1" customHeight="1">
      <c r="B83" s="151" t="str">
        <f>CONCATENATE(LEFT(B$14,LEN(B$14)-1)," ",'6. Kl.'!A$51,":")</f>
        <v>Element 6:</v>
      </c>
      <c r="C83" s="196">
        <f>IF('6. Kl.'!$E$51="","",'6. Kl.'!$E$51)</f>
        <v>1.2</v>
      </c>
      <c r="D83" s="152" t="s">
        <v>111</v>
      </c>
      <c r="E83" s="150"/>
      <c r="F83" s="218"/>
      <c r="G83" s="222"/>
      <c r="H83" s="150"/>
      <c r="I83" s="218"/>
      <c r="J83" s="222"/>
      <c r="K83" s="150"/>
      <c r="L83" s="218"/>
      <c r="M83" s="222"/>
      <c r="N83" s="150"/>
      <c r="O83" s="218"/>
      <c r="P83" s="222"/>
      <c r="Q83" s="150"/>
      <c r="R83" s="218"/>
      <c r="S83" s="222"/>
      <c r="T83" s="196">
        <f>IF('6. Kl.'!$E$51="","",'6. Kl.'!$E$51)</f>
        <v>1.2</v>
      </c>
      <c r="U83" s="152" t="s">
        <v>111</v>
      </c>
      <c r="V83" s="150"/>
      <c r="W83" s="218"/>
      <c r="X83" s="222"/>
      <c r="Y83" s="150"/>
      <c r="Z83" s="218"/>
      <c r="AA83" s="222"/>
      <c r="AB83" s="150"/>
      <c r="AC83" s="218"/>
      <c r="AD83" s="222"/>
      <c r="AE83" s="150"/>
      <c r="AF83" s="218"/>
      <c r="AG83" s="222"/>
      <c r="AH83" s="150"/>
      <c r="AI83" s="218"/>
      <c r="AJ83" s="222"/>
      <c r="AK83" s="196">
        <f>IF('6. Kl.'!$E$51="","",'6. Kl.'!$E$51)</f>
        <v>1.2</v>
      </c>
      <c r="AL83" s="152" t="s">
        <v>111</v>
      </c>
      <c r="AM83" s="150"/>
      <c r="AN83" s="218"/>
      <c r="AO83" s="222"/>
      <c r="AP83" s="150"/>
      <c r="AQ83" s="218"/>
      <c r="AR83" s="222"/>
      <c r="AS83" s="150"/>
      <c r="AT83" s="218"/>
      <c r="AU83" s="222"/>
      <c r="AV83" s="150"/>
      <c r="AW83" s="218"/>
      <c r="AX83" s="222"/>
      <c r="AY83" s="150"/>
      <c r="AZ83" s="218"/>
      <c r="BA83" s="222"/>
      <c r="BB83" s="196">
        <f>IF('6. Kl.'!$E$51="","",'6. Kl.'!$E$51)</f>
        <v>1.2</v>
      </c>
      <c r="BC83" s="152" t="s">
        <v>111</v>
      </c>
      <c r="BD83" s="150"/>
      <c r="BE83" s="218"/>
      <c r="BF83" s="222"/>
      <c r="BG83" s="150"/>
      <c r="BH83" s="218"/>
      <c r="BI83" s="222"/>
      <c r="BJ83" s="150"/>
      <c r="BK83" s="218"/>
      <c r="BL83" s="222"/>
      <c r="BM83" s="150"/>
      <c r="BN83" s="218"/>
      <c r="BO83" s="222"/>
      <c r="BP83" s="150"/>
      <c r="BQ83" s="218"/>
      <c r="BR83" s="222"/>
      <c r="BV83" s="68" t="e">
        <f>'6. Kl.'!#REF!</f>
        <v>#REF!</v>
      </c>
    </row>
    <row r="84" spans="1:76" ht="32.1" customHeight="1">
      <c r="B84" s="418" t="str">
        <f>IF('6. Kl.'!$B$51="","",'6. Kl.'!$B$51)</f>
        <v>USpB (5)</v>
      </c>
      <c r="C84" s="197"/>
      <c r="D84" s="152" t="s">
        <v>110</v>
      </c>
      <c r="E84" s="156"/>
      <c r="F84" s="217"/>
      <c r="G84" s="219" t="str">
        <f>IF(F83="","",MAX(F83,F84,F85)/10*$C$30+$C$30)</f>
        <v/>
      </c>
      <c r="H84" s="156"/>
      <c r="I84" s="217"/>
      <c r="J84" s="219" t="str">
        <f>IF(I83="","",MAX(I83,I84,I85)/10*$C$30+$C$30)</f>
        <v/>
      </c>
      <c r="K84" s="156"/>
      <c r="L84" s="217"/>
      <c r="M84" s="219" t="str">
        <f>IF(L83="","",MAX(L83,L84,L85)/10*$C$30+$C$30)</f>
        <v/>
      </c>
      <c r="N84" s="156"/>
      <c r="O84" s="217"/>
      <c r="P84" s="219" t="str">
        <f>IF(O83="","",MAX(O83,O84,O85)/10*$C$30+$C$30)</f>
        <v/>
      </c>
      <c r="Q84" s="156"/>
      <c r="R84" s="217"/>
      <c r="S84" s="219" t="str">
        <f>IF(R83="","",MAX(R83,R84,R85)/10*$C$30+$C$30)</f>
        <v/>
      </c>
      <c r="T84" s="197"/>
      <c r="U84" s="152" t="s">
        <v>110</v>
      </c>
      <c r="V84" s="156"/>
      <c r="W84" s="217"/>
      <c r="X84" s="219" t="str">
        <f>IF(W83="","",MAX(W83,W84,W85)/10*$C$30+$C$30)</f>
        <v/>
      </c>
      <c r="Y84" s="156"/>
      <c r="Z84" s="217"/>
      <c r="AA84" s="219" t="str">
        <f>IF(Z83="","",MAX(Z83,Z84,Z85)/10*$C$30+$C$30)</f>
        <v/>
      </c>
      <c r="AB84" s="156"/>
      <c r="AC84" s="217"/>
      <c r="AD84" s="219" t="str">
        <f>IF(AC83="","",MAX(AC83,AC84,AC85)/10*$C$30+$C$30)</f>
        <v/>
      </c>
      <c r="AE84" s="156"/>
      <c r="AF84" s="217"/>
      <c r="AG84" s="219" t="str">
        <f>IF(AF83="","",MAX(AF83,AF84,AF85)/10*$C$30+$C$30)</f>
        <v/>
      </c>
      <c r="AH84" s="156"/>
      <c r="AI84" s="217"/>
      <c r="AJ84" s="219" t="str">
        <f>IF(AI83="","",MAX(AI83,AI84,AI85)/10*$C$30+$C$30)</f>
        <v/>
      </c>
      <c r="AK84" s="197"/>
      <c r="AL84" s="152" t="s">
        <v>110</v>
      </c>
      <c r="AM84" s="156"/>
      <c r="AN84" s="217"/>
      <c r="AO84" s="219" t="str">
        <f>IF(AN83="","",MAX(AN83,AN84,AN85)/10*$C$30+$C$30)</f>
        <v/>
      </c>
      <c r="AP84" s="156"/>
      <c r="AQ84" s="217"/>
      <c r="AR84" s="219" t="str">
        <f>IF(AQ83="","",MAX(AQ83,AQ84,AQ85)/10*$C$30+$C$30)</f>
        <v/>
      </c>
      <c r="AS84" s="156"/>
      <c r="AT84" s="217"/>
      <c r="AU84" s="219" t="str">
        <f>IF(AT83="","",MAX(AT83,AT84,AT85)/10*$C$30+$C$30)</f>
        <v/>
      </c>
      <c r="AV84" s="156"/>
      <c r="AW84" s="217"/>
      <c r="AX84" s="219" t="str">
        <f>IF(AW83="","",MAX(AW83,AW84,AW85)/10*$C$30+$C$30)</f>
        <v/>
      </c>
      <c r="AY84" s="156"/>
      <c r="AZ84" s="217"/>
      <c r="BA84" s="219" t="str">
        <f>IF(AZ83="","",MAX(AZ83,AZ84,AZ85)/10*$C$30+$C$30)</f>
        <v/>
      </c>
      <c r="BB84" s="197"/>
      <c r="BC84" s="152" t="s">
        <v>110</v>
      </c>
      <c r="BD84" s="156"/>
      <c r="BE84" s="217"/>
      <c r="BF84" s="219" t="str">
        <f>IF(BE83="","",MAX(BE83,BE84,BE85)/10*$C$30+$C$30)</f>
        <v/>
      </c>
      <c r="BG84" s="156"/>
      <c r="BH84" s="217"/>
      <c r="BI84" s="219" t="str">
        <f>IF(BH83="","",MAX(BH83,BH84,BH85)/10*$C$30+$C$30)</f>
        <v/>
      </c>
      <c r="BJ84" s="156"/>
      <c r="BK84" s="217"/>
      <c r="BL84" s="219" t="str">
        <f>IF(BK83="","",MAX(BK83,BK84,BK85)/10*$C$30+$C$30)</f>
        <v/>
      </c>
      <c r="BM84" s="156"/>
      <c r="BN84" s="217"/>
      <c r="BO84" s="219" t="str">
        <f>IF(BN83="","",MAX(BN83,BN84,BN85)/10*$C$30+$C$30)</f>
        <v/>
      </c>
      <c r="BP84" s="156"/>
      <c r="BQ84" s="217"/>
      <c r="BR84" s="219" t="str">
        <f>IF(BQ83="","",MAX(BQ83,BQ84,BQ85)/10*$C$30+$C$30)</f>
        <v/>
      </c>
      <c r="BV84" s="68"/>
    </row>
    <row r="85" spans="1:76" ht="32.1" customHeight="1">
      <c r="B85" s="419"/>
      <c r="C85" s="198"/>
      <c r="D85" s="152" t="s">
        <v>109</v>
      </c>
      <c r="E85" s="150"/>
      <c r="F85" s="218"/>
      <c r="G85" s="223"/>
      <c r="H85" s="150"/>
      <c r="I85" s="218"/>
      <c r="J85" s="223"/>
      <c r="K85" s="150"/>
      <c r="L85" s="218"/>
      <c r="M85" s="223"/>
      <c r="N85" s="150"/>
      <c r="O85" s="218"/>
      <c r="P85" s="223"/>
      <c r="Q85" s="150"/>
      <c r="R85" s="218"/>
      <c r="S85" s="223"/>
      <c r="T85" s="198"/>
      <c r="U85" s="152" t="s">
        <v>109</v>
      </c>
      <c r="V85" s="150"/>
      <c r="W85" s="218"/>
      <c r="X85" s="223"/>
      <c r="Y85" s="150"/>
      <c r="Z85" s="218"/>
      <c r="AA85" s="223"/>
      <c r="AB85" s="150"/>
      <c r="AC85" s="218"/>
      <c r="AD85" s="223"/>
      <c r="AE85" s="150"/>
      <c r="AF85" s="218"/>
      <c r="AG85" s="223"/>
      <c r="AH85" s="150"/>
      <c r="AI85" s="218"/>
      <c r="AJ85" s="223"/>
      <c r="AK85" s="198"/>
      <c r="AL85" s="152" t="s">
        <v>109</v>
      </c>
      <c r="AM85" s="150"/>
      <c r="AN85" s="218"/>
      <c r="AO85" s="223"/>
      <c r="AP85" s="150"/>
      <c r="AQ85" s="218"/>
      <c r="AR85" s="223"/>
      <c r="AS85" s="150"/>
      <c r="AT85" s="218"/>
      <c r="AU85" s="223"/>
      <c r="AV85" s="150"/>
      <c r="AW85" s="218"/>
      <c r="AX85" s="223"/>
      <c r="AY85" s="150"/>
      <c r="AZ85" s="218"/>
      <c r="BA85" s="223"/>
      <c r="BB85" s="198"/>
      <c r="BC85" s="152" t="s">
        <v>109</v>
      </c>
      <c r="BD85" s="150"/>
      <c r="BE85" s="218"/>
      <c r="BF85" s="223"/>
      <c r="BG85" s="150"/>
      <c r="BH85" s="218"/>
      <c r="BI85" s="223"/>
      <c r="BJ85" s="150"/>
      <c r="BK85" s="218"/>
      <c r="BL85" s="223"/>
      <c r="BM85" s="150"/>
      <c r="BN85" s="218"/>
      <c r="BO85" s="223"/>
      <c r="BP85" s="150"/>
      <c r="BQ85" s="218"/>
      <c r="BR85" s="223"/>
      <c r="BV85" s="68"/>
    </row>
    <row r="86" spans="1:76" ht="32.1" customHeight="1">
      <c r="B86" s="151" t="str">
        <f>CONCATENATE(LEFT(B$14,LEN(B$14)-1)," ",'6. Kl.'!A$52,":")</f>
        <v>Element 7:</v>
      </c>
      <c r="C86" s="422">
        <f>IF('6. Kl.'!$E$52="","",'6. Kl.'!$E$52)</f>
        <v>1.3</v>
      </c>
      <c r="D86" s="152" t="s">
        <v>111</v>
      </c>
      <c r="E86" s="150"/>
      <c r="F86" s="218"/>
      <c r="G86" s="248" t="str">
        <f>IF(G33="","",G33)</f>
        <v/>
      </c>
      <c r="H86" s="150"/>
      <c r="I86" s="218"/>
      <c r="J86" s="248" t="str">
        <f>IF(J33="","",J33)</f>
        <v/>
      </c>
      <c r="K86" s="150"/>
      <c r="L86" s="218"/>
      <c r="M86" s="248" t="str">
        <f>IF(M33="","",M33)</f>
        <v/>
      </c>
      <c r="N86" s="150"/>
      <c r="O86" s="218"/>
      <c r="P86" s="248" t="str">
        <f>IF(P33="","",P33)</f>
        <v/>
      </c>
      <c r="Q86" s="150"/>
      <c r="R86" s="218"/>
      <c r="S86" s="248" t="str">
        <f>IF(S33="","",S33)</f>
        <v/>
      </c>
      <c r="T86" s="422">
        <f>IF('6. Kl.'!$E$52="","",'6. Kl.'!$E$52)</f>
        <v>1.3</v>
      </c>
      <c r="U86" s="152" t="s">
        <v>111</v>
      </c>
      <c r="V86" s="150"/>
      <c r="W86" s="218"/>
      <c r="X86" s="248" t="str">
        <f>IF(X33="","",X33)</f>
        <v/>
      </c>
      <c r="Y86" s="150"/>
      <c r="Z86" s="218"/>
      <c r="AA86" s="248" t="str">
        <f>IF(AA33="","",AA33)</f>
        <v/>
      </c>
      <c r="AB86" s="150"/>
      <c r="AC86" s="218"/>
      <c r="AD86" s="248" t="str">
        <f>IF(AD33="","",AD33)</f>
        <v/>
      </c>
      <c r="AE86" s="150"/>
      <c r="AF86" s="218"/>
      <c r="AG86" s="248" t="str">
        <f>IF(AG33="","",AG33)</f>
        <v/>
      </c>
      <c r="AH86" s="150"/>
      <c r="AI86" s="218"/>
      <c r="AJ86" s="248" t="str">
        <f>IF(AJ33="","",AJ33)</f>
        <v/>
      </c>
      <c r="AK86" s="422">
        <f>IF('6. Kl.'!$E$52="","",'6. Kl.'!$E$52)</f>
        <v>1.3</v>
      </c>
      <c r="AL86" s="152" t="s">
        <v>111</v>
      </c>
      <c r="AM86" s="150"/>
      <c r="AN86" s="218"/>
      <c r="AO86" s="248" t="str">
        <f>IF(AO33="","",AO33)</f>
        <v/>
      </c>
      <c r="AP86" s="150"/>
      <c r="AQ86" s="218"/>
      <c r="AR86" s="248" t="str">
        <f>IF(AR33="","",AR33)</f>
        <v/>
      </c>
      <c r="AS86" s="150"/>
      <c r="AT86" s="218"/>
      <c r="AU86" s="248" t="str">
        <f>IF(AU33="","",AU33)</f>
        <v/>
      </c>
      <c r="AV86" s="150"/>
      <c r="AW86" s="218"/>
      <c r="AX86" s="248" t="str">
        <f>IF(AX33="","",AX33)</f>
        <v/>
      </c>
      <c r="AY86" s="150"/>
      <c r="AZ86" s="218"/>
      <c r="BA86" s="248" t="str">
        <f>IF(BA33="","",BA33)</f>
        <v/>
      </c>
      <c r="BB86" s="422">
        <f>IF('6. Kl.'!$E$52="","",'6. Kl.'!$E$52)</f>
        <v>1.3</v>
      </c>
      <c r="BC86" s="152" t="s">
        <v>111</v>
      </c>
      <c r="BD86" s="150"/>
      <c r="BE86" s="218"/>
      <c r="BF86" s="248" t="str">
        <f>IF(BF33="","",BF33)</f>
        <v/>
      </c>
      <c r="BG86" s="150"/>
      <c r="BH86" s="218"/>
      <c r="BI86" s="248" t="str">
        <f>IF(BI33="","",BI33)</f>
        <v/>
      </c>
      <c r="BJ86" s="150"/>
      <c r="BK86" s="218"/>
      <c r="BL86" s="248" t="str">
        <f>IF(BL33="","",BL33)</f>
        <v/>
      </c>
      <c r="BM86" s="150"/>
      <c r="BN86" s="218"/>
      <c r="BO86" s="248" t="str">
        <f>IF(BO33="","",BO33)</f>
        <v/>
      </c>
      <c r="BP86" s="150"/>
      <c r="BQ86" s="218"/>
      <c r="BR86" s="248" t="str">
        <f>IF(BR33="","",BR33)</f>
        <v/>
      </c>
    </row>
    <row r="87" spans="1:76" ht="32.1" customHeight="1">
      <c r="B87" s="418" t="str">
        <f>IF('6. Kl.'!$B$52="","",'6. Kl.'!$B$52)</f>
        <v>SSpB (5)</v>
      </c>
      <c r="C87" s="423"/>
      <c r="D87" s="152" t="s">
        <v>110</v>
      </c>
      <c r="E87" s="156"/>
      <c r="F87" s="217"/>
      <c r="G87" s="219" t="str">
        <f>IF(F86="","",IF($C$6=6,MAX(F86,F86,F86)/10*$C$33+$C$33,MAX(F86,F87,F88)/10*G$86+G$86))</f>
        <v/>
      </c>
      <c r="H87" s="156"/>
      <c r="I87" s="217"/>
      <c r="J87" s="219" t="str">
        <f>IF(I86="","",IF($C$6=6,MAX(I86,I86,I86)/10*$C$33+$C$33,MAX(I86,I87,I88)/10*J$86+J$86))</f>
        <v/>
      </c>
      <c r="K87" s="156"/>
      <c r="L87" s="217"/>
      <c r="M87" s="219" t="str">
        <f>IF(L86="","",IF($C$6=6,MAX(L86,L86,L86)/10*$C$33+$C$33,MAX(L86,L87,L88)/10*M$86+M$86))</f>
        <v/>
      </c>
      <c r="N87" s="156"/>
      <c r="O87" s="217"/>
      <c r="P87" s="219" t="str">
        <f>IF(O86="","",IF($C$6=6,MAX(O86,O86,O86)/10*$C$33+$C$33,MAX(O86,O87,O88)/10*P$86+P$86))</f>
        <v/>
      </c>
      <c r="Q87" s="156"/>
      <c r="R87" s="217"/>
      <c r="S87" s="219" t="str">
        <f>IF(R86="","",IF($C$6=6,MAX(R86,R86,R86)/10*$C$33+$C$33,MAX(R86,R87,R88)/10*S$86+S$86))</f>
        <v/>
      </c>
      <c r="T87" s="423"/>
      <c r="U87" s="152" t="s">
        <v>110</v>
      </c>
      <c r="V87" s="156"/>
      <c r="W87" s="217"/>
      <c r="X87" s="219" t="str">
        <f>IF(W86="","",IF($C$6=6,MAX(W86,W86,W86)/10*$C$33+$C$33,MAX(W86,W87,W88)/10*X$86+X$86))</f>
        <v/>
      </c>
      <c r="Y87" s="156"/>
      <c r="Z87" s="217"/>
      <c r="AA87" s="219" t="str">
        <f>IF(Z86="","",IF($C$6=6,MAX(Z86,Z86,Z86)/10*$C$33+$C$33,MAX(Z86,Z87,Z88)/10*AA$86+AA$86))</f>
        <v/>
      </c>
      <c r="AB87" s="156"/>
      <c r="AC87" s="217"/>
      <c r="AD87" s="219" t="str">
        <f>IF(AC86="","",IF($C$6=6,MAX(AC86,AC86,AC86)/10*$C$33+$C$33,MAX(AC86,AC87,AC88)/10*AD$86+AD$86))</f>
        <v/>
      </c>
      <c r="AE87" s="156"/>
      <c r="AF87" s="217"/>
      <c r="AG87" s="219" t="str">
        <f>IF(AF86="","",IF($C$6=6,MAX(AF86,AF86,AF86)/10*$C$33+$C$33,MAX(AF86,AF87,AF88)/10*AG$86+AG$86))</f>
        <v/>
      </c>
      <c r="AH87" s="156"/>
      <c r="AI87" s="217"/>
      <c r="AJ87" s="219" t="str">
        <f>IF(AI86="","",IF($C$6=6,MAX(AI86,AI86,AI86)/10*$C$33+$C$33,MAX(AI86,AI87,AI88)/10*AJ$86+AJ$86))</f>
        <v/>
      </c>
      <c r="AK87" s="423"/>
      <c r="AL87" s="152" t="s">
        <v>110</v>
      </c>
      <c r="AM87" s="156"/>
      <c r="AN87" s="217"/>
      <c r="AO87" s="219" t="str">
        <f>IF(AN86="","",IF($C$6=6,MAX(AN86,AN86,AN86)/10*$C$33+$C$33,MAX(AN86,AN87,AN88)/10*AO$86+AO$86))</f>
        <v/>
      </c>
      <c r="AP87" s="156"/>
      <c r="AQ87" s="217"/>
      <c r="AR87" s="219" t="str">
        <f>IF(AQ86="","",IF($C$6=6,MAX(AQ86,AQ86,AQ86)/10*$C$33+$C$33,MAX(AQ86,AQ87,AQ88)/10*AR$86+AR$86))</f>
        <v/>
      </c>
      <c r="AS87" s="156"/>
      <c r="AT87" s="217"/>
      <c r="AU87" s="219" t="str">
        <f>IF(AT86="","",IF($C$6=6,MAX(AT86,AT86,AT86)/10*$C$33+$C$33,MAX(AT86,AT87,AT88)/10*AU$86+AU$86))</f>
        <v/>
      </c>
      <c r="AV87" s="156"/>
      <c r="AW87" s="217"/>
      <c r="AX87" s="219" t="str">
        <f>IF(AW86="","",IF($C$6=6,MAX(AW86,AW86,AW86)/10*$C$33+$C$33,MAX(AW86,AW87,AW88)/10*AX$86+AX$86))</f>
        <v/>
      </c>
      <c r="AY87" s="156"/>
      <c r="AZ87" s="217"/>
      <c r="BA87" s="219" t="str">
        <f>IF(AZ86="","",IF($C$6=6,MAX(AZ86,AZ86,AZ86)/10*$C$33+$C$33,MAX(AZ86,AZ87,AZ88)/10*BA$86+BA$86))</f>
        <v/>
      </c>
      <c r="BB87" s="423"/>
      <c r="BC87" s="152" t="s">
        <v>110</v>
      </c>
      <c r="BD87" s="156"/>
      <c r="BE87" s="217"/>
      <c r="BF87" s="219" t="str">
        <f>IF(BE86="","",IF($C$6=6,MAX(BE86,BE86,BE86)/10*$C$33+$C$33,MAX(BE86,BE87,BE88)/10*BF$86+BF$86))</f>
        <v/>
      </c>
      <c r="BG87" s="156"/>
      <c r="BH87" s="217"/>
      <c r="BI87" s="219" t="str">
        <f>IF(BH86="","",IF($C$6=6,MAX(BH86,BH86,BH86)/10*$C$33+$C$33,MAX(BH86,BH87,BH88)/10*BI$86+BI$86))</f>
        <v/>
      </c>
      <c r="BJ87" s="156"/>
      <c r="BK87" s="217"/>
      <c r="BL87" s="219" t="str">
        <f>IF(BK86="","",IF($C$6=6,MAX(BK86,BK86,BK86)/10*$C$33+$C$33,MAX(BK86,BK87,BK88)/10*BL$86+BL$86))</f>
        <v/>
      </c>
      <c r="BM87" s="156"/>
      <c r="BN87" s="217"/>
      <c r="BO87" s="219" t="str">
        <f>IF(BN86="","",IF($C$6=6,MAX(BN86,BN86,BN86)/10*$C$33+$C$33,MAX(BN86,BN87,BN88)/10*BO$86+BO$86))</f>
        <v/>
      </c>
      <c r="BP87" s="156"/>
      <c r="BQ87" s="217"/>
      <c r="BR87" s="219" t="str">
        <f>IF(BQ86="","",IF($C$6=6,MAX(BQ86,BQ86,BQ86)/10*$C$33+$C$33,MAX(BQ86,BQ87,BQ88)/10*BR$86+BR$86))</f>
        <v/>
      </c>
    </row>
    <row r="88" spans="1:76" ht="32.1" customHeight="1">
      <c r="B88" s="419"/>
      <c r="C88" s="198"/>
      <c r="D88" s="152" t="s">
        <v>109</v>
      </c>
      <c r="E88" s="150"/>
      <c r="F88" s="218"/>
      <c r="G88" s="223"/>
      <c r="H88" s="150"/>
      <c r="I88" s="218"/>
      <c r="J88" s="223"/>
      <c r="K88" s="150"/>
      <c r="L88" s="218"/>
      <c r="M88" s="223"/>
      <c r="N88" s="150"/>
      <c r="O88" s="218"/>
      <c r="P88" s="223"/>
      <c r="Q88" s="150"/>
      <c r="R88" s="218"/>
      <c r="S88" s="223"/>
      <c r="T88" s="198"/>
      <c r="U88" s="152" t="s">
        <v>109</v>
      </c>
      <c r="V88" s="150"/>
      <c r="W88" s="218"/>
      <c r="X88" s="223"/>
      <c r="Y88" s="150"/>
      <c r="Z88" s="218"/>
      <c r="AA88" s="223"/>
      <c r="AB88" s="150"/>
      <c r="AC88" s="218"/>
      <c r="AD88" s="223"/>
      <c r="AE88" s="150"/>
      <c r="AF88" s="218"/>
      <c r="AG88" s="223"/>
      <c r="AH88" s="150"/>
      <c r="AI88" s="218"/>
      <c r="AJ88" s="223"/>
      <c r="AK88" s="198"/>
      <c r="AL88" s="152" t="s">
        <v>109</v>
      </c>
      <c r="AM88" s="150"/>
      <c r="AN88" s="218"/>
      <c r="AO88" s="223"/>
      <c r="AP88" s="150"/>
      <c r="AQ88" s="218"/>
      <c r="AR88" s="223"/>
      <c r="AS88" s="150"/>
      <c r="AT88" s="218"/>
      <c r="AU88" s="223"/>
      <c r="AV88" s="150"/>
      <c r="AW88" s="218"/>
      <c r="AX88" s="223"/>
      <c r="AY88" s="150"/>
      <c r="AZ88" s="218"/>
      <c r="BA88" s="223"/>
      <c r="BB88" s="198"/>
      <c r="BC88" s="152" t="s">
        <v>109</v>
      </c>
      <c r="BD88" s="150"/>
      <c r="BE88" s="218"/>
      <c r="BF88" s="223"/>
      <c r="BG88" s="150"/>
      <c r="BH88" s="218"/>
      <c r="BI88" s="223"/>
      <c r="BJ88" s="150"/>
      <c r="BK88" s="218"/>
      <c r="BL88" s="223"/>
      <c r="BM88" s="150"/>
      <c r="BN88" s="218"/>
      <c r="BO88" s="223"/>
      <c r="BP88" s="150"/>
      <c r="BQ88" s="218"/>
      <c r="BR88" s="223"/>
    </row>
    <row r="89" spans="1:76" ht="32.1" customHeight="1">
      <c r="A89" s="144"/>
      <c r="B89" s="157" t="str">
        <f>'6. Kl.'!B$53</f>
        <v>Total Punkte benötigt</v>
      </c>
      <c r="C89" s="158">
        <f>IF('6. Kl.'!$B$7="","",'6. Kl.'!$B$7)</f>
        <v>5.0999999999999996</v>
      </c>
      <c r="D89" s="159"/>
      <c r="E89" s="160" t="str">
        <f>CONCATENATE("Total ",$H$4)</f>
        <v>Total PreisrichterIn 2</v>
      </c>
      <c r="F89" s="161"/>
      <c r="G89" s="219" t="str">
        <f>IFERROR((SUM(G68:G85)+G87),"")</f>
        <v/>
      </c>
      <c r="H89" s="160" t="str">
        <f>CONCATENATE("Total ",$H$4)</f>
        <v>Total PreisrichterIn 2</v>
      </c>
      <c r="I89" s="161"/>
      <c r="J89" s="219" t="str">
        <f>IFERROR((SUM(J68:J85)+J87),"")</f>
        <v/>
      </c>
      <c r="K89" s="160" t="str">
        <f>CONCATENATE("Total ",$H$4)</f>
        <v>Total PreisrichterIn 2</v>
      </c>
      <c r="L89" s="161"/>
      <c r="M89" s="219" t="str">
        <f>IFERROR((SUM(M68:M85)+M87),"")</f>
        <v/>
      </c>
      <c r="N89" s="160" t="str">
        <f>CONCATENATE("Total ",$H$4)</f>
        <v>Total PreisrichterIn 2</v>
      </c>
      <c r="O89" s="161"/>
      <c r="P89" s="219" t="str">
        <f>IFERROR((SUM(P68:P85)+P87),"")</f>
        <v/>
      </c>
      <c r="Q89" s="160" t="str">
        <f>CONCATENATE("Total ",$H$4)</f>
        <v>Total PreisrichterIn 2</v>
      </c>
      <c r="R89" s="161"/>
      <c r="S89" s="219" t="str">
        <f>IFERROR((SUM(S68:S85)+S87),"")</f>
        <v/>
      </c>
      <c r="T89" s="158">
        <f>IF('6. Kl.'!$B$7="","",'6. Kl.'!$B$7)</f>
        <v>5.0999999999999996</v>
      </c>
      <c r="U89" s="159"/>
      <c r="V89" s="160" t="str">
        <f>CONCATENATE("Total ",$H$4)</f>
        <v>Total PreisrichterIn 2</v>
      </c>
      <c r="W89" s="161"/>
      <c r="X89" s="219" t="str">
        <f>IFERROR((SUM(X68:X85)+X87),"")</f>
        <v/>
      </c>
      <c r="Y89" s="160" t="str">
        <f>CONCATENATE("Total ",$H$4)</f>
        <v>Total PreisrichterIn 2</v>
      </c>
      <c r="Z89" s="161"/>
      <c r="AA89" s="219" t="str">
        <f>IFERROR((SUM(AA68:AA85)+AA87),"")</f>
        <v/>
      </c>
      <c r="AB89" s="160" t="str">
        <f>CONCATENATE("Total ",$H$4)</f>
        <v>Total PreisrichterIn 2</v>
      </c>
      <c r="AC89" s="161"/>
      <c r="AD89" s="219" t="str">
        <f>IFERROR((SUM(AD68:AD85)+AD87),"")</f>
        <v/>
      </c>
      <c r="AE89" s="160" t="str">
        <f>CONCATENATE("Total ",$H$4)</f>
        <v>Total PreisrichterIn 2</v>
      </c>
      <c r="AF89" s="161"/>
      <c r="AG89" s="219" t="str">
        <f>IFERROR((SUM(AG68:AG85)+AG87),"")</f>
        <v/>
      </c>
      <c r="AH89" s="160" t="str">
        <f>CONCATENATE("Total ",$H$4)</f>
        <v>Total PreisrichterIn 2</v>
      </c>
      <c r="AI89" s="161"/>
      <c r="AJ89" s="219" t="str">
        <f>IFERROR((SUM(AJ68:AJ85)+AJ87),"")</f>
        <v/>
      </c>
      <c r="AK89" s="158">
        <f>IF('6. Kl.'!$B$7="","",'6. Kl.'!$B$7)</f>
        <v>5.0999999999999996</v>
      </c>
      <c r="AL89" s="159"/>
      <c r="AM89" s="160" t="str">
        <f>CONCATENATE("Total ",$H$4)</f>
        <v>Total PreisrichterIn 2</v>
      </c>
      <c r="AN89" s="161"/>
      <c r="AO89" s="219" t="str">
        <f>IFERROR((SUM(AO68:AO85)+AO87),"")</f>
        <v/>
      </c>
      <c r="AP89" s="160" t="str">
        <f>CONCATENATE("Total ",$H$4)</f>
        <v>Total PreisrichterIn 2</v>
      </c>
      <c r="AQ89" s="161"/>
      <c r="AR89" s="219" t="str">
        <f>IFERROR((SUM(AR68:AR85)+AR87),"")</f>
        <v/>
      </c>
      <c r="AS89" s="160" t="str">
        <f>CONCATENATE("Total ",$H$4)</f>
        <v>Total PreisrichterIn 2</v>
      </c>
      <c r="AT89" s="161"/>
      <c r="AU89" s="219" t="str">
        <f>IFERROR((SUM(AU68:AU85)+AU87),"")</f>
        <v/>
      </c>
      <c r="AV89" s="160" t="str">
        <f>CONCATENATE("Total ",$H$4)</f>
        <v>Total PreisrichterIn 2</v>
      </c>
      <c r="AW89" s="161"/>
      <c r="AX89" s="219" t="str">
        <f>IFERROR((SUM(AX68:AX85)+AX87),"")</f>
        <v/>
      </c>
      <c r="AY89" s="160" t="str">
        <f>CONCATENATE("Total ",$H$4)</f>
        <v>Total PreisrichterIn 2</v>
      </c>
      <c r="AZ89" s="161"/>
      <c r="BA89" s="219" t="str">
        <f>IFERROR((SUM(BA68:BA85)+BA87),"")</f>
        <v/>
      </c>
      <c r="BB89" s="158">
        <f>IF('6. Kl.'!$B$7="","",'6. Kl.'!$B$7)</f>
        <v>5.0999999999999996</v>
      </c>
      <c r="BC89" s="159"/>
      <c r="BD89" s="160" t="str">
        <f>CONCATENATE("Total ",$H$4)</f>
        <v>Total PreisrichterIn 2</v>
      </c>
      <c r="BE89" s="161"/>
      <c r="BF89" s="219" t="str">
        <f>IFERROR((SUM(BF68:BF85)+BF87),"")</f>
        <v/>
      </c>
      <c r="BG89" s="160" t="str">
        <f>CONCATENATE("Total ",$H$4)</f>
        <v>Total PreisrichterIn 2</v>
      </c>
      <c r="BH89" s="161"/>
      <c r="BI89" s="219" t="str">
        <f>IFERROR((SUM(BI68:BI85)+BI87),"")</f>
        <v/>
      </c>
      <c r="BJ89" s="160" t="str">
        <f>CONCATENATE("Total ",$H$4)</f>
        <v>Total PreisrichterIn 2</v>
      </c>
      <c r="BK89" s="161"/>
      <c r="BL89" s="219" t="str">
        <f>IFERROR((SUM(BL68:BL85)+BL87),"")</f>
        <v/>
      </c>
      <c r="BM89" s="160" t="str">
        <f>CONCATENATE("Total ",$H$4)</f>
        <v>Total PreisrichterIn 2</v>
      </c>
      <c r="BN89" s="161"/>
      <c r="BO89" s="219" t="str">
        <f>IFERROR((SUM(BO68:BO85)+BO87),"")</f>
        <v/>
      </c>
      <c r="BP89" s="160" t="str">
        <f>CONCATENATE("Total ",$H$4)</f>
        <v>Total PreisrichterIn 2</v>
      </c>
      <c r="BQ89" s="161"/>
      <c r="BR89" s="219" t="str">
        <f>IFERROR((SUM(BR68:BR85)+BR87),"")</f>
        <v/>
      </c>
      <c r="BS89" s="162"/>
      <c r="BT89" s="163"/>
      <c r="BU89" s="163"/>
      <c r="BV89" s="67">
        <v>1</v>
      </c>
      <c r="BX89" s="70"/>
    </row>
    <row r="90" spans="1:76" ht="32.1" hidden="1" customHeight="1">
      <c r="A90" s="144"/>
      <c r="B90" s="157"/>
      <c r="C90" s="158"/>
      <c r="D90" s="159"/>
      <c r="E90" s="225" t="s">
        <v>297</v>
      </c>
      <c r="F90" s="161"/>
      <c r="G90" s="219"/>
      <c r="H90" s="225" t="s">
        <v>297</v>
      </c>
      <c r="I90" s="161"/>
      <c r="J90" s="219"/>
      <c r="K90" s="225" t="s">
        <v>297</v>
      </c>
      <c r="L90" s="161"/>
      <c r="M90" s="219"/>
      <c r="N90" s="225" t="s">
        <v>297</v>
      </c>
      <c r="O90" s="161"/>
      <c r="P90" s="219"/>
      <c r="Q90" s="225" t="s">
        <v>297</v>
      </c>
      <c r="R90" s="161"/>
      <c r="S90" s="219"/>
      <c r="T90" s="158"/>
      <c r="U90" s="159"/>
      <c r="V90" s="225" t="s">
        <v>297</v>
      </c>
      <c r="W90" s="161"/>
      <c r="X90" s="219"/>
      <c r="Y90" s="225" t="s">
        <v>297</v>
      </c>
      <c r="Z90" s="161"/>
      <c r="AA90" s="219"/>
      <c r="AB90" s="225" t="s">
        <v>297</v>
      </c>
      <c r="AC90" s="161"/>
      <c r="AD90" s="219"/>
      <c r="AE90" s="225" t="s">
        <v>297</v>
      </c>
      <c r="AF90" s="161"/>
      <c r="AG90" s="219"/>
      <c r="AH90" s="225" t="s">
        <v>297</v>
      </c>
      <c r="AI90" s="161"/>
      <c r="AJ90" s="219"/>
      <c r="AK90" s="158"/>
      <c r="AL90" s="159"/>
      <c r="AM90" s="225" t="s">
        <v>297</v>
      </c>
      <c r="AN90" s="161"/>
      <c r="AO90" s="219"/>
      <c r="AP90" s="225" t="s">
        <v>297</v>
      </c>
      <c r="AQ90" s="161"/>
      <c r="AR90" s="219"/>
      <c r="AS90" s="225" t="s">
        <v>297</v>
      </c>
      <c r="AT90" s="161"/>
      <c r="AU90" s="219"/>
      <c r="AV90" s="225" t="s">
        <v>297</v>
      </c>
      <c r="AW90" s="161"/>
      <c r="AX90" s="219"/>
      <c r="AY90" s="225" t="s">
        <v>297</v>
      </c>
      <c r="AZ90" s="161"/>
      <c r="BA90" s="219"/>
      <c r="BB90" s="158"/>
      <c r="BC90" s="159"/>
      <c r="BD90" s="225" t="s">
        <v>297</v>
      </c>
      <c r="BE90" s="161"/>
      <c r="BF90" s="219"/>
      <c r="BG90" s="225" t="s">
        <v>297</v>
      </c>
      <c r="BH90" s="161"/>
      <c r="BI90" s="219"/>
      <c r="BJ90" s="225" t="s">
        <v>297</v>
      </c>
      <c r="BK90" s="161"/>
      <c r="BL90" s="219"/>
      <c r="BM90" s="225" t="s">
        <v>297</v>
      </c>
      <c r="BN90" s="161"/>
      <c r="BO90" s="219"/>
      <c r="BP90" s="225" t="s">
        <v>297</v>
      </c>
      <c r="BQ90" s="161"/>
      <c r="BR90" s="219"/>
      <c r="BS90" s="162"/>
      <c r="BT90" s="163"/>
      <c r="BU90" s="163"/>
      <c r="BV90" s="67"/>
      <c r="BX90" s="70"/>
    </row>
    <row r="91" spans="1:76" ht="32.1" hidden="1" customHeight="1">
      <c r="A91" s="144"/>
      <c r="B91" s="157"/>
      <c r="C91" s="158"/>
      <c r="D91" s="159"/>
      <c r="E91" s="225" t="s">
        <v>298</v>
      </c>
      <c r="F91" s="161"/>
      <c r="G91" s="219"/>
      <c r="H91" s="225" t="s">
        <v>298</v>
      </c>
      <c r="I91" s="161"/>
      <c r="J91" s="219"/>
      <c r="K91" s="225" t="s">
        <v>298</v>
      </c>
      <c r="L91" s="161"/>
      <c r="M91" s="219"/>
      <c r="N91" s="225" t="s">
        <v>298</v>
      </c>
      <c r="O91" s="161"/>
      <c r="P91" s="219"/>
      <c r="Q91" s="225" t="s">
        <v>298</v>
      </c>
      <c r="R91" s="161"/>
      <c r="S91" s="219"/>
      <c r="T91" s="158"/>
      <c r="U91" s="159"/>
      <c r="V91" s="225" t="s">
        <v>298</v>
      </c>
      <c r="W91" s="161"/>
      <c r="X91" s="219"/>
      <c r="Y91" s="225" t="s">
        <v>298</v>
      </c>
      <c r="Z91" s="161"/>
      <c r="AA91" s="219"/>
      <c r="AB91" s="225" t="s">
        <v>298</v>
      </c>
      <c r="AC91" s="161"/>
      <c r="AD91" s="219"/>
      <c r="AE91" s="225" t="s">
        <v>298</v>
      </c>
      <c r="AF91" s="161"/>
      <c r="AG91" s="219"/>
      <c r="AH91" s="225" t="s">
        <v>298</v>
      </c>
      <c r="AI91" s="161"/>
      <c r="AJ91" s="219"/>
      <c r="AK91" s="158"/>
      <c r="AL91" s="159"/>
      <c r="AM91" s="225" t="s">
        <v>298</v>
      </c>
      <c r="AN91" s="161"/>
      <c r="AO91" s="219"/>
      <c r="AP91" s="225" t="s">
        <v>298</v>
      </c>
      <c r="AQ91" s="161"/>
      <c r="AR91" s="219"/>
      <c r="AS91" s="225" t="s">
        <v>298</v>
      </c>
      <c r="AT91" s="161"/>
      <c r="AU91" s="219"/>
      <c r="AV91" s="225" t="s">
        <v>298</v>
      </c>
      <c r="AW91" s="161"/>
      <c r="AX91" s="219"/>
      <c r="AY91" s="225" t="s">
        <v>298</v>
      </c>
      <c r="AZ91" s="161"/>
      <c r="BA91" s="219"/>
      <c r="BB91" s="158"/>
      <c r="BC91" s="159"/>
      <c r="BD91" s="225" t="s">
        <v>298</v>
      </c>
      <c r="BE91" s="161"/>
      <c r="BF91" s="219"/>
      <c r="BG91" s="225" t="s">
        <v>298</v>
      </c>
      <c r="BH91" s="161"/>
      <c r="BI91" s="219"/>
      <c r="BJ91" s="225" t="s">
        <v>298</v>
      </c>
      <c r="BK91" s="161"/>
      <c r="BL91" s="219"/>
      <c r="BM91" s="225" t="s">
        <v>298</v>
      </c>
      <c r="BN91" s="161"/>
      <c r="BO91" s="219"/>
      <c r="BP91" s="225" t="s">
        <v>298</v>
      </c>
      <c r="BQ91" s="161"/>
      <c r="BR91" s="219"/>
      <c r="BS91" s="162"/>
      <c r="BT91" s="163"/>
      <c r="BU91" s="163"/>
      <c r="BV91" s="67"/>
      <c r="BX91" s="70"/>
    </row>
    <row r="92" spans="1:76" ht="32.1" customHeight="1">
      <c r="A92" s="144"/>
      <c r="B92" s="164"/>
      <c r="C92" s="205"/>
      <c r="D92" s="205"/>
      <c r="E92" s="416" t="str">
        <f>IF('6. Kl.'!$B$2='6. Kl.'!$L$1,'6. Kl. Judge Sheet'!E90,'6. Kl. Judge Sheet'!E91)</f>
        <v xml:space="preserve">mind 
1 Sprung  
1 Schritt  </v>
      </c>
      <c r="F92" s="204"/>
      <c r="G92" s="165"/>
      <c r="H92" s="416" t="str">
        <f>IF('6. Kl.'!$B$2='6. Kl.'!$L$1,'6. Kl. Judge Sheet'!H90,'6. Kl. Judge Sheet'!H91)</f>
        <v xml:space="preserve">mind 
1 Sprung  
1 Schritt  </v>
      </c>
      <c r="I92" s="204"/>
      <c r="J92" s="165"/>
      <c r="K92" s="416" t="str">
        <f>IF('6. Kl.'!$B$2='6. Kl.'!$L$1,'6. Kl. Judge Sheet'!K90,'6. Kl. Judge Sheet'!K91)</f>
        <v xml:space="preserve">mind 
1 Sprung  
1 Schritt  </v>
      </c>
      <c r="L92" s="204"/>
      <c r="M92" s="165"/>
      <c r="N92" s="416" t="str">
        <f>IF('6. Kl.'!$B$2='6. Kl.'!$L$1,'6. Kl. Judge Sheet'!N90,'6. Kl. Judge Sheet'!N91)</f>
        <v xml:space="preserve">mind 
1 Sprung  
1 Schritt  </v>
      </c>
      <c r="O92" s="204"/>
      <c r="P92" s="165"/>
      <c r="Q92" s="416" t="str">
        <f>IF('6. Kl.'!$B$2='6. Kl.'!$L$1,'6. Kl. Judge Sheet'!Q90,'6. Kl. Judge Sheet'!Q91)</f>
        <v xml:space="preserve">mind 
1 Sprung  
1 Schritt  </v>
      </c>
      <c r="R92" s="204"/>
      <c r="S92" s="165"/>
      <c r="T92" s="205"/>
      <c r="U92" s="205"/>
      <c r="V92" s="416" t="str">
        <f>IF('6. Kl.'!$B$2='6. Kl.'!$L$1,'6. Kl. Judge Sheet'!V90,'6. Kl. Judge Sheet'!V91)</f>
        <v xml:space="preserve">mind 
1 Sprung  
1 Schritt  </v>
      </c>
      <c r="W92" s="204"/>
      <c r="X92" s="165"/>
      <c r="Y92" s="416" t="str">
        <f>IF('6. Kl.'!$B$2='6. Kl.'!$L$1,'6. Kl. Judge Sheet'!Y90,'6. Kl. Judge Sheet'!Y91)</f>
        <v xml:space="preserve">mind 
1 Sprung  
1 Schritt  </v>
      </c>
      <c r="Z92" s="204"/>
      <c r="AA92" s="165"/>
      <c r="AB92" s="416" t="str">
        <f>IF('6. Kl.'!$B$2='6. Kl.'!$L$1,'6. Kl. Judge Sheet'!AB90,'6. Kl. Judge Sheet'!AB91)</f>
        <v xml:space="preserve">mind 
1 Sprung  
1 Schritt  </v>
      </c>
      <c r="AC92" s="204"/>
      <c r="AD92" s="165"/>
      <c r="AE92" s="416" t="str">
        <f>IF('6. Kl.'!$B$2='6. Kl.'!$L$1,'6. Kl. Judge Sheet'!AE90,'6. Kl. Judge Sheet'!AE91)</f>
        <v xml:space="preserve">mind 
1 Sprung  
1 Schritt  </v>
      </c>
      <c r="AF92" s="204"/>
      <c r="AG92" s="165"/>
      <c r="AH92" s="416" t="str">
        <f>IF('6. Kl.'!$B$2='6. Kl.'!$L$1,'6. Kl. Judge Sheet'!AH90,'6. Kl. Judge Sheet'!AH91)</f>
        <v xml:space="preserve">mind 
1 Sprung  
1 Schritt  </v>
      </c>
      <c r="AI92" s="204"/>
      <c r="AJ92" s="165"/>
      <c r="AK92" s="205"/>
      <c r="AL92" s="205"/>
      <c r="AM92" s="416" t="str">
        <f>IF('6. Kl.'!$B$2='6. Kl.'!$L$1,'6. Kl. Judge Sheet'!AM90,'6. Kl. Judge Sheet'!AM91)</f>
        <v xml:space="preserve">mind 
1 Sprung  
1 Schritt  </v>
      </c>
      <c r="AN92" s="204"/>
      <c r="AO92" s="165"/>
      <c r="AP92" s="416" t="str">
        <f>IF('6. Kl.'!$B$2='6. Kl.'!$L$1,'6. Kl. Judge Sheet'!AP90,'6. Kl. Judge Sheet'!AP91)</f>
        <v xml:space="preserve">mind 
1 Sprung  
1 Schritt  </v>
      </c>
      <c r="AQ92" s="204"/>
      <c r="AR92" s="165"/>
      <c r="AS92" s="416" t="str">
        <f>IF('6. Kl.'!$B$2='6. Kl.'!$L$1,'6. Kl. Judge Sheet'!AS90,'6. Kl. Judge Sheet'!AS91)</f>
        <v xml:space="preserve">mind 
1 Sprung  
1 Schritt  </v>
      </c>
      <c r="AT92" s="204"/>
      <c r="AU92" s="165"/>
      <c r="AV92" s="416" t="str">
        <f>IF('6. Kl.'!$B$2='6. Kl.'!$L$1,'6. Kl. Judge Sheet'!AV90,'6. Kl. Judge Sheet'!AV91)</f>
        <v xml:space="preserve">mind 
1 Sprung  
1 Schritt  </v>
      </c>
      <c r="AW92" s="204"/>
      <c r="AX92" s="165"/>
      <c r="AY92" s="416" t="str">
        <f>IF('6. Kl.'!$B$2='6. Kl.'!$L$1,'6. Kl. Judge Sheet'!AY90,'6. Kl. Judge Sheet'!AY91)</f>
        <v xml:space="preserve">mind 
1 Sprung  
1 Schritt  </v>
      </c>
      <c r="AZ92" s="204"/>
      <c r="BA92" s="165"/>
      <c r="BB92" s="205"/>
      <c r="BC92" s="205"/>
      <c r="BD92" s="416" t="str">
        <f>IF('6. Kl.'!$B$2='6. Kl.'!$L$1,'6. Kl. Judge Sheet'!BD90,'6. Kl. Judge Sheet'!BD91)</f>
        <v xml:space="preserve">mind 
1 Sprung  
1 Schritt  </v>
      </c>
      <c r="BE92" s="204"/>
      <c r="BF92" s="165"/>
      <c r="BG92" s="416" t="str">
        <f>IF('6. Kl.'!$B$2='6. Kl.'!$L$1,'6. Kl. Judge Sheet'!BG90,'6. Kl. Judge Sheet'!BG91)</f>
        <v xml:space="preserve">mind 
1 Sprung  
1 Schritt  </v>
      </c>
      <c r="BH92" s="204"/>
      <c r="BI92" s="165"/>
      <c r="BJ92" s="416" t="str">
        <f>IF('6. Kl.'!$B$2='6. Kl.'!$L$1,'6. Kl. Judge Sheet'!BJ90,'6. Kl. Judge Sheet'!BJ91)</f>
        <v xml:space="preserve">mind 
1 Sprung  
1 Schritt  </v>
      </c>
      <c r="BK92" s="204"/>
      <c r="BL92" s="165"/>
      <c r="BM92" s="416" t="str">
        <f>IF('6. Kl.'!$B$2='6. Kl.'!$L$1,'6. Kl. Judge Sheet'!BM90,'6. Kl. Judge Sheet'!BM91)</f>
        <v xml:space="preserve">mind 
1 Sprung  
1 Schritt  </v>
      </c>
      <c r="BN92" s="204"/>
      <c r="BO92" s="165"/>
      <c r="BP92" s="416" t="str">
        <f>IF('6. Kl.'!$B$2='6. Kl.'!$L$1,'6. Kl. Judge Sheet'!BP90,'6. Kl. Judge Sheet'!BP91)</f>
        <v xml:space="preserve">mind 
1 Sprung  
1 Schritt  </v>
      </c>
      <c r="BQ92" s="204"/>
      <c r="BR92" s="165"/>
      <c r="BV92" s="67">
        <v>1</v>
      </c>
      <c r="BX92" s="70"/>
    </row>
    <row r="93" spans="1:76" ht="32.1" customHeight="1">
      <c r="B93" s="164"/>
      <c r="C93" s="205"/>
      <c r="D93" s="205"/>
      <c r="E93" s="417"/>
      <c r="F93" s="204"/>
      <c r="G93" s="153"/>
      <c r="H93" s="417"/>
      <c r="I93" s="204"/>
      <c r="J93" s="153"/>
      <c r="K93" s="417"/>
      <c r="L93" s="204"/>
      <c r="M93" s="153"/>
      <c r="N93" s="417"/>
      <c r="O93" s="204"/>
      <c r="P93" s="153"/>
      <c r="Q93" s="417"/>
      <c r="R93" s="204"/>
      <c r="S93" s="153"/>
      <c r="T93" s="205"/>
      <c r="U93" s="205"/>
      <c r="V93" s="417"/>
      <c r="W93" s="204"/>
      <c r="X93" s="153"/>
      <c r="Y93" s="417"/>
      <c r="Z93" s="204"/>
      <c r="AA93" s="153"/>
      <c r="AB93" s="417"/>
      <c r="AC93" s="204"/>
      <c r="AD93" s="153"/>
      <c r="AE93" s="417"/>
      <c r="AF93" s="204"/>
      <c r="AG93" s="153"/>
      <c r="AH93" s="417"/>
      <c r="AI93" s="204"/>
      <c r="AJ93" s="153"/>
      <c r="AK93" s="205"/>
      <c r="AL93" s="205"/>
      <c r="AM93" s="417"/>
      <c r="AN93" s="204"/>
      <c r="AO93" s="153"/>
      <c r="AP93" s="417"/>
      <c r="AQ93" s="204"/>
      <c r="AR93" s="153"/>
      <c r="AS93" s="417"/>
      <c r="AT93" s="204"/>
      <c r="AU93" s="153"/>
      <c r="AV93" s="417"/>
      <c r="AW93" s="204"/>
      <c r="AX93" s="153"/>
      <c r="AY93" s="417"/>
      <c r="AZ93" s="204"/>
      <c r="BA93" s="153"/>
      <c r="BB93" s="205"/>
      <c r="BC93" s="205"/>
      <c r="BD93" s="417"/>
      <c r="BE93" s="204"/>
      <c r="BF93" s="153"/>
      <c r="BG93" s="417"/>
      <c r="BH93" s="204"/>
      <c r="BI93" s="153"/>
      <c r="BJ93" s="417"/>
      <c r="BK93" s="204"/>
      <c r="BL93" s="153"/>
      <c r="BM93" s="417"/>
      <c r="BN93" s="204"/>
      <c r="BO93" s="153"/>
      <c r="BP93" s="417"/>
      <c r="BQ93" s="204"/>
      <c r="BR93" s="153"/>
      <c r="BV93" s="67">
        <v>1</v>
      </c>
      <c r="BX93" s="70"/>
    </row>
    <row r="94" spans="1:76" ht="32.1" hidden="1" customHeight="1">
      <c r="B94" s="164"/>
      <c r="C94" s="205"/>
      <c r="D94" s="205"/>
      <c r="E94" s="226" t="s">
        <v>117</v>
      </c>
      <c r="F94" s="204"/>
      <c r="G94" s="153"/>
      <c r="H94" s="226" t="s">
        <v>117</v>
      </c>
      <c r="I94" s="204"/>
      <c r="J94" s="153"/>
      <c r="K94" s="226" t="s">
        <v>117</v>
      </c>
      <c r="L94" s="204"/>
      <c r="M94" s="153"/>
      <c r="N94" s="226" t="s">
        <v>117</v>
      </c>
      <c r="O94" s="204"/>
      <c r="P94" s="153"/>
      <c r="Q94" s="226" t="s">
        <v>117</v>
      </c>
      <c r="R94" s="204"/>
      <c r="S94" s="153"/>
      <c r="T94" s="205"/>
      <c r="U94" s="205"/>
      <c r="V94" s="226" t="s">
        <v>117</v>
      </c>
      <c r="W94" s="204"/>
      <c r="X94" s="153"/>
      <c r="Y94" s="226" t="s">
        <v>117</v>
      </c>
      <c r="Z94" s="204"/>
      <c r="AA94" s="153"/>
      <c r="AB94" s="226" t="s">
        <v>117</v>
      </c>
      <c r="AC94" s="204"/>
      <c r="AD94" s="153"/>
      <c r="AE94" s="226" t="s">
        <v>117</v>
      </c>
      <c r="AF94" s="204"/>
      <c r="AG94" s="153"/>
      <c r="AH94" s="226" t="s">
        <v>117</v>
      </c>
      <c r="AI94" s="204"/>
      <c r="AJ94" s="153"/>
      <c r="AK94" s="205"/>
      <c r="AL94" s="205"/>
      <c r="AM94" s="226" t="s">
        <v>117</v>
      </c>
      <c r="AN94" s="204"/>
      <c r="AO94" s="153"/>
      <c r="AP94" s="226" t="s">
        <v>117</v>
      </c>
      <c r="AQ94" s="204"/>
      <c r="AR94" s="153"/>
      <c r="AS94" s="226" t="s">
        <v>117</v>
      </c>
      <c r="AT94" s="204"/>
      <c r="AU94" s="153"/>
      <c r="AV94" s="226" t="s">
        <v>117</v>
      </c>
      <c r="AW94" s="204"/>
      <c r="AX94" s="153"/>
      <c r="AY94" s="226" t="s">
        <v>117</v>
      </c>
      <c r="AZ94" s="204"/>
      <c r="BA94" s="153"/>
      <c r="BB94" s="205"/>
      <c r="BC94" s="205"/>
      <c r="BD94" s="226" t="s">
        <v>117</v>
      </c>
      <c r="BE94" s="204"/>
      <c r="BF94" s="153"/>
      <c r="BG94" s="226" t="s">
        <v>117</v>
      </c>
      <c r="BH94" s="204"/>
      <c r="BI94" s="153"/>
      <c r="BJ94" s="226" t="s">
        <v>117</v>
      </c>
      <c r="BK94" s="204"/>
      <c r="BL94" s="153"/>
      <c r="BM94" s="226" t="s">
        <v>117</v>
      </c>
      <c r="BN94" s="204"/>
      <c r="BO94" s="153"/>
      <c r="BP94" s="226" t="s">
        <v>117</v>
      </c>
      <c r="BQ94" s="204"/>
      <c r="BR94" s="153"/>
      <c r="BV94" s="67"/>
      <c r="BX94" s="70"/>
    </row>
    <row r="95" spans="1:76" ht="32.1" hidden="1" customHeight="1">
      <c r="B95" s="164"/>
      <c r="C95" s="205"/>
      <c r="D95" s="205"/>
      <c r="E95" s="226" t="s">
        <v>299</v>
      </c>
      <c r="F95" s="204"/>
      <c r="G95" s="153"/>
      <c r="H95" s="226" t="s">
        <v>299</v>
      </c>
      <c r="I95" s="204"/>
      <c r="J95" s="153"/>
      <c r="K95" s="226" t="s">
        <v>299</v>
      </c>
      <c r="L95" s="204"/>
      <c r="M95" s="153"/>
      <c r="N95" s="226" t="s">
        <v>299</v>
      </c>
      <c r="O95" s="204"/>
      <c r="P95" s="153"/>
      <c r="Q95" s="226" t="s">
        <v>299</v>
      </c>
      <c r="R95" s="204"/>
      <c r="S95" s="153"/>
      <c r="T95" s="205"/>
      <c r="U95" s="205"/>
      <c r="V95" s="226" t="s">
        <v>299</v>
      </c>
      <c r="W95" s="204"/>
      <c r="X95" s="153"/>
      <c r="Y95" s="226" t="s">
        <v>299</v>
      </c>
      <c r="Z95" s="204"/>
      <c r="AA95" s="153"/>
      <c r="AB95" s="226" t="s">
        <v>299</v>
      </c>
      <c r="AC95" s="204"/>
      <c r="AD95" s="153"/>
      <c r="AE95" s="226" t="s">
        <v>299</v>
      </c>
      <c r="AF95" s="204"/>
      <c r="AG95" s="153"/>
      <c r="AH95" s="226" t="s">
        <v>299</v>
      </c>
      <c r="AI95" s="204"/>
      <c r="AJ95" s="153"/>
      <c r="AK95" s="205"/>
      <c r="AL95" s="205"/>
      <c r="AM95" s="226" t="s">
        <v>299</v>
      </c>
      <c r="AN95" s="204"/>
      <c r="AO95" s="153"/>
      <c r="AP95" s="226" t="s">
        <v>299</v>
      </c>
      <c r="AQ95" s="204"/>
      <c r="AR95" s="153"/>
      <c r="AS95" s="226" t="s">
        <v>299</v>
      </c>
      <c r="AT95" s="204"/>
      <c r="AU95" s="153"/>
      <c r="AV95" s="226" t="s">
        <v>299</v>
      </c>
      <c r="AW95" s="204"/>
      <c r="AX95" s="153"/>
      <c r="AY95" s="226" t="s">
        <v>299</v>
      </c>
      <c r="AZ95" s="204"/>
      <c r="BA95" s="153"/>
      <c r="BB95" s="205"/>
      <c r="BC95" s="205"/>
      <c r="BD95" s="226" t="s">
        <v>299</v>
      </c>
      <c r="BE95" s="204"/>
      <c r="BF95" s="153"/>
      <c r="BG95" s="226" t="s">
        <v>299</v>
      </c>
      <c r="BH95" s="204"/>
      <c r="BI95" s="153"/>
      <c r="BJ95" s="226" t="s">
        <v>299</v>
      </c>
      <c r="BK95" s="204"/>
      <c r="BL95" s="153"/>
      <c r="BM95" s="226" t="s">
        <v>299</v>
      </c>
      <c r="BN95" s="204"/>
      <c r="BO95" s="153"/>
      <c r="BP95" s="226" t="s">
        <v>299</v>
      </c>
      <c r="BQ95" s="204"/>
      <c r="BR95" s="153"/>
      <c r="BV95" s="67"/>
      <c r="BX95" s="70"/>
    </row>
    <row r="96" spans="1:76" ht="32.1" customHeight="1">
      <c r="B96" s="157" t="s">
        <v>5</v>
      </c>
      <c r="C96" s="205"/>
      <c r="D96" s="205"/>
      <c r="E96" s="228" t="str">
        <f>IF('6. Kl.'!$B$2='6. Kl.'!$L$1,'6. Kl. Judge Sheet'!E94,'6. Kl. Judge Sheet'!E95)</f>
        <v>bestanden     
 ja                                 nein</v>
      </c>
      <c r="F96" s="206"/>
      <c r="G96" s="153"/>
      <c r="H96" s="228" t="str">
        <f>IF('6. Kl.'!$B$2='6. Kl.'!$L$1,'6. Kl. Judge Sheet'!H94,'6. Kl. Judge Sheet'!H95)</f>
        <v>bestanden     
 ja                                 nein</v>
      </c>
      <c r="I96" s="206"/>
      <c r="J96" s="153"/>
      <c r="K96" s="228" t="str">
        <f>IF('6. Kl.'!$B$2='6. Kl.'!$L$1,'6. Kl. Judge Sheet'!K94,'6. Kl. Judge Sheet'!K95)</f>
        <v>bestanden     
 ja                                 nein</v>
      </c>
      <c r="L96" s="206"/>
      <c r="M96" s="153"/>
      <c r="N96" s="228" t="str">
        <f>IF('6. Kl.'!$B$2='6. Kl.'!$L$1,'6. Kl. Judge Sheet'!N94,'6. Kl. Judge Sheet'!N95)</f>
        <v>bestanden     
 ja                                 nein</v>
      </c>
      <c r="O96" s="206"/>
      <c r="P96" s="153"/>
      <c r="Q96" s="228" t="str">
        <f>IF('6. Kl.'!$B$2='6. Kl.'!$L$1,'6. Kl. Judge Sheet'!Q94,'6. Kl. Judge Sheet'!Q95)</f>
        <v>bestanden     
 ja                                 nein</v>
      </c>
      <c r="R96" s="206"/>
      <c r="S96" s="153"/>
      <c r="T96" s="205"/>
      <c r="U96" s="205"/>
      <c r="V96" s="228" t="str">
        <f>IF('6. Kl.'!$B$2='6. Kl.'!$L$1,'6. Kl. Judge Sheet'!V94,'6. Kl. Judge Sheet'!V95)</f>
        <v>bestanden     
 ja                                 nein</v>
      </c>
      <c r="W96" s="206"/>
      <c r="X96" s="153"/>
      <c r="Y96" s="228" t="str">
        <f>IF('6. Kl.'!$B$2='6. Kl.'!$L$1,'6. Kl. Judge Sheet'!Y94,'6. Kl. Judge Sheet'!Y95)</f>
        <v>bestanden     
 ja                                 nein</v>
      </c>
      <c r="Z96" s="206"/>
      <c r="AA96" s="153"/>
      <c r="AB96" s="228" t="str">
        <f>IF('6. Kl.'!$B$2='6. Kl.'!$L$1,'6. Kl. Judge Sheet'!AB94,'6. Kl. Judge Sheet'!AB95)</f>
        <v>bestanden     
 ja                                 nein</v>
      </c>
      <c r="AC96" s="206"/>
      <c r="AD96" s="153"/>
      <c r="AE96" s="228" t="str">
        <f>IF('6. Kl.'!$B$2='6. Kl.'!$L$1,'6. Kl. Judge Sheet'!AE94,'6. Kl. Judge Sheet'!AE95)</f>
        <v>bestanden     
 ja                                 nein</v>
      </c>
      <c r="AF96" s="206"/>
      <c r="AG96" s="153"/>
      <c r="AH96" s="228" t="str">
        <f>IF('6. Kl.'!$B$2='6. Kl.'!$L$1,'6. Kl. Judge Sheet'!AH94,'6. Kl. Judge Sheet'!AH95)</f>
        <v>bestanden     
 ja                                 nein</v>
      </c>
      <c r="AI96" s="206"/>
      <c r="AJ96" s="153"/>
      <c r="AK96" s="205"/>
      <c r="AL96" s="205"/>
      <c r="AM96" s="228" t="str">
        <f>IF('6. Kl.'!$B$2='6. Kl.'!$L$1,'6. Kl. Judge Sheet'!AM94,'6. Kl. Judge Sheet'!AM95)</f>
        <v>bestanden     
 ja                                 nein</v>
      </c>
      <c r="AN96" s="206"/>
      <c r="AO96" s="153"/>
      <c r="AP96" s="228" t="str">
        <f>IF('6. Kl.'!$B$2='6. Kl.'!$L$1,'6. Kl. Judge Sheet'!AP94,'6. Kl. Judge Sheet'!AP95)</f>
        <v>bestanden     
 ja                                 nein</v>
      </c>
      <c r="AQ96" s="206"/>
      <c r="AR96" s="153"/>
      <c r="AS96" s="228" t="str">
        <f>IF('6. Kl.'!$B$2='6. Kl.'!$L$1,'6. Kl. Judge Sheet'!AS94,'6. Kl. Judge Sheet'!AS95)</f>
        <v>bestanden     
 ja                                 nein</v>
      </c>
      <c r="AT96" s="206"/>
      <c r="AU96" s="153"/>
      <c r="AV96" s="228" t="str">
        <f>IF('6. Kl.'!$B$2='6. Kl.'!$L$1,'6. Kl. Judge Sheet'!AV94,'6. Kl. Judge Sheet'!AV95)</f>
        <v>bestanden     
 ja                                 nein</v>
      </c>
      <c r="AW96" s="206"/>
      <c r="AX96" s="153"/>
      <c r="AY96" s="228" t="str">
        <f>IF('6. Kl.'!$B$2='6. Kl.'!$L$1,'6. Kl. Judge Sheet'!AY94,'6. Kl. Judge Sheet'!AY95)</f>
        <v>bestanden     
 ja                                 nein</v>
      </c>
      <c r="AZ96" s="206"/>
      <c r="BA96" s="153"/>
      <c r="BB96" s="205"/>
      <c r="BC96" s="205"/>
      <c r="BD96" s="228" t="str">
        <f>IF('6. Kl.'!$B$2='6. Kl.'!$L$1,'6. Kl. Judge Sheet'!BD94,'6. Kl. Judge Sheet'!BD95)</f>
        <v>bestanden     
 ja                                 nein</v>
      </c>
      <c r="BE96" s="206"/>
      <c r="BF96" s="153"/>
      <c r="BG96" s="228" t="str">
        <f>IF('6. Kl.'!$B$2='6. Kl.'!$L$1,'6. Kl. Judge Sheet'!BG94,'6. Kl. Judge Sheet'!BG95)</f>
        <v>bestanden     
 ja                                 nein</v>
      </c>
      <c r="BH96" s="206"/>
      <c r="BI96" s="153"/>
      <c r="BJ96" s="228" t="str">
        <f>IF('6. Kl.'!$B$2='6. Kl.'!$L$1,'6. Kl. Judge Sheet'!BJ94,'6. Kl. Judge Sheet'!BJ95)</f>
        <v>bestanden     
 ja                                 nein</v>
      </c>
      <c r="BK96" s="206"/>
      <c r="BL96" s="153"/>
      <c r="BM96" s="228" t="str">
        <f>IF('6. Kl.'!$B$2='6. Kl.'!$L$1,'6. Kl. Judge Sheet'!BM94,'6. Kl. Judge Sheet'!BM95)</f>
        <v>bestanden     
 ja                                 nein</v>
      </c>
      <c r="BN96" s="206"/>
      <c r="BO96" s="153"/>
      <c r="BP96" s="228" t="str">
        <f>IF('6. Kl.'!$B$2='6. Kl.'!$L$1,'6. Kl. Judge Sheet'!BP94,'6. Kl. Judge Sheet'!BP95)</f>
        <v>bestanden     
 ja                                 nein</v>
      </c>
      <c r="BQ96" s="206"/>
      <c r="BR96" s="153"/>
      <c r="BV96" s="67">
        <v>1</v>
      </c>
      <c r="BX96" s="70"/>
    </row>
    <row r="97" spans="1:77">
      <c r="E97" s="227"/>
      <c r="BV97" s="67">
        <v>1</v>
      </c>
      <c r="BX97" s="70"/>
    </row>
    <row r="98" spans="1:77" hidden="1">
      <c r="E98" s="215" t="s">
        <v>287</v>
      </c>
      <c r="F98" s="144" t="s">
        <v>288</v>
      </c>
      <c r="BV98" s="67">
        <v>1</v>
      </c>
      <c r="BX98" s="70"/>
    </row>
    <row r="99" spans="1:77" hidden="1">
      <c r="E99" s="184" t="s">
        <v>118</v>
      </c>
      <c r="F99" s="34" t="s">
        <v>245</v>
      </c>
      <c r="G99" s="34"/>
      <c r="H99" s="34"/>
      <c r="I99" s="34"/>
      <c r="J99" s="34"/>
      <c r="K99" s="34"/>
      <c r="L99" s="34"/>
      <c r="M99" s="34"/>
      <c r="N99" s="34"/>
      <c r="O99" s="34"/>
      <c r="V99" s="184" t="s">
        <v>118</v>
      </c>
      <c r="W99" s="34" t="s">
        <v>119</v>
      </c>
      <c r="X99" s="34"/>
      <c r="Y99" s="34"/>
      <c r="Z99" s="34"/>
      <c r="AA99" s="34"/>
      <c r="AB99" s="34"/>
      <c r="AC99" s="34"/>
      <c r="AD99" s="34"/>
      <c r="AE99" s="34"/>
      <c r="AF99" s="34"/>
      <c r="AM99" s="184" t="s">
        <v>118</v>
      </c>
      <c r="AN99" s="34" t="s">
        <v>119</v>
      </c>
      <c r="AO99" s="34"/>
      <c r="AP99" s="34"/>
      <c r="AQ99" s="34"/>
      <c r="AR99" s="34"/>
      <c r="AS99" s="34"/>
      <c r="AT99" s="34"/>
      <c r="AU99" s="34"/>
      <c r="AV99" s="34"/>
      <c r="AW99" s="34"/>
      <c r="BD99" s="184" t="s">
        <v>118</v>
      </c>
      <c r="BE99" s="34" t="s">
        <v>119</v>
      </c>
      <c r="BF99" s="34"/>
      <c r="BG99" s="34"/>
      <c r="BH99" s="34"/>
      <c r="BI99" s="34"/>
      <c r="BJ99" s="34"/>
      <c r="BK99" s="34"/>
      <c r="BL99" s="34"/>
      <c r="BM99" s="34"/>
      <c r="BN99" s="34"/>
      <c r="BV99" s="67">
        <v>1</v>
      </c>
    </row>
    <row r="100" spans="1:77" ht="30.75" customHeight="1">
      <c r="E100" s="184" t="str">
        <f>IF('6. Kl.'!$B$2='6. Kl.'!$L$1,'6. Kl. Judge Sheet'!E99,'6. Kl. Judge Sheet'!E98)</f>
        <v xml:space="preserve">Benotung: </v>
      </c>
      <c r="F100" s="34" t="str">
        <f>IF('6. Kl.'!$B$2='6. Kl.'!$L$1,'6. Kl. Judge Sheet'!F99,'6. Kl. Judge Sheet'!F98)</f>
        <v>Die Kürtests Interbronze und Bronze werden mit elf GOEs (-5 bis +5) bewertet.</v>
      </c>
      <c r="G100" s="34"/>
      <c r="H100" s="34"/>
      <c r="I100" s="34"/>
      <c r="J100" s="34"/>
      <c r="K100" s="34"/>
      <c r="L100" s="34"/>
      <c r="M100" s="34"/>
      <c r="N100" s="34"/>
      <c r="O100" s="34"/>
      <c r="V100" s="18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M100" s="18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BD100" s="18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V100" s="67">
        <v>1</v>
      </c>
    </row>
    <row r="101" spans="1:77">
      <c r="F101" s="34" t="s">
        <v>120</v>
      </c>
      <c r="G101" s="34"/>
      <c r="H101" s="34"/>
      <c r="I101" s="34"/>
      <c r="J101" s="34"/>
      <c r="K101" s="34"/>
      <c r="L101" s="34"/>
      <c r="M101" s="34"/>
      <c r="N101" s="34"/>
      <c r="W101" s="400" t="s">
        <v>120</v>
      </c>
      <c r="X101" s="400"/>
      <c r="Y101" s="400"/>
      <c r="Z101" s="400"/>
      <c r="AA101" s="400"/>
      <c r="AB101" s="400"/>
      <c r="AC101" s="400"/>
      <c r="AD101" s="400"/>
      <c r="AE101" s="400"/>
      <c r="AN101" s="400" t="s">
        <v>120</v>
      </c>
      <c r="AO101" s="400"/>
      <c r="AP101" s="400"/>
      <c r="AQ101" s="400"/>
      <c r="AR101" s="400"/>
      <c r="AS101" s="400"/>
      <c r="AT101" s="400"/>
      <c r="AU101" s="400"/>
      <c r="AV101" s="400"/>
      <c r="BE101" s="400" t="s">
        <v>120</v>
      </c>
      <c r="BF101" s="400"/>
      <c r="BG101" s="400"/>
      <c r="BH101" s="400"/>
      <c r="BI101" s="400"/>
      <c r="BJ101" s="400"/>
      <c r="BK101" s="400"/>
      <c r="BL101" s="400"/>
      <c r="BM101" s="400"/>
      <c r="BV101" s="67">
        <v>1</v>
      </c>
    </row>
    <row r="102" spans="1:77">
      <c r="F102" s="34" t="s">
        <v>289</v>
      </c>
      <c r="G102" s="34"/>
      <c r="H102" s="34"/>
      <c r="I102" s="34"/>
      <c r="J102" s="34"/>
      <c r="K102" s="34"/>
      <c r="L102" s="34"/>
      <c r="M102" s="34"/>
      <c r="N102" s="34"/>
      <c r="W102" s="400"/>
      <c r="X102" s="400"/>
      <c r="Y102" s="400"/>
      <c r="Z102" s="400"/>
      <c r="AA102" s="400"/>
      <c r="AB102" s="400"/>
      <c r="AC102" s="400"/>
      <c r="AD102" s="400"/>
      <c r="AE102" s="400"/>
      <c r="AN102" s="400"/>
      <c r="AO102" s="400"/>
      <c r="AP102" s="400"/>
      <c r="AQ102" s="400"/>
      <c r="AR102" s="400"/>
      <c r="AS102" s="400"/>
      <c r="AT102" s="400"/>
      <c r="AU102" s="400"/>
      <c r="AV102" s="400"/>
      <c r="BE102" s="400"/>
      <c r="BF102" s="400"/>
      <c r="BG102" s="400"/>
      <c r="BH102" s="400"/>
      <c r="BI102" s="400"/>
      <c r="BJ102" s="400"/>
      <c r="BK102" s="400"/>
      <c r="BL102" s="400"/>
      <c r="BM102" s="400"/>
    </row>
    <row r="103" spans="1:77" ht="33.75" customHeight="1">
      <c r="F103" s="34" t="str">
        <f>IF('6. Kl.'!$B$2='6. Kl.'!$L$1,'6. Kl. Judge Sheet'!F101,'6. Kl. Judge Sheet'!F102)</f>
        <v>1 Mal ein Dritter Versuch. Jede Ausführung ist zu bewerten. Nur die beste Wertung zählt, sie ist nach rechts zu schreiben.</v>
      </c>
    </row>
    <row r="104" spans="1:77">
      <c r="F104" s="420" t="s">
        <v>121</v>
      </c>
      <c r="G104" s="420"/>
      <c r="H104" s="420"/>
      <c r="I104" s="420"/>
      <c r="J104" s="420"/>
      <c r="K104" s="420"/>
      <c r="L104" s="420"/>
      <c r="M104" s="420"/>
      <c r="N104" s="420"/>
      <c r="W104" s="420" t="s">
        <v>121</v>
      </c>
      <c r="X104" s="420"/>
      <c r="Y104" s="420"/>
      <c r="Z104" s="420"/>
      <c r="AA104" s="420"/>
      <c r="AB104" s="420"/>
      <c r="AC104" s="420"/>
      <c r="AD104" s="420"/>
      <c r="AE104" s="420"/>
      <c r="AN104" s="420" t="s">
        <v>121</v>
      </c>
      <c r="AO104" s="420"/>
      <c r="AP104" s="420"/>
      <c r="AQ104" s="420"/>
      <c r="AR104" s="420"/>
      <c r="AS104" s="420"/>
      <c r="AT104" s="420"/>
      <c r="AU104" s="420"/>
      <c r="AV104" s="420"/>
      <c r="BE104" s="420" t="s">
        <v>121</v>
      </c>
      <c r="BF104" s="420"/>
      <c r="BG104" s="420"/>
      <c r="BH104" s="420"/>
      <c r="BI104" s="420"/>
      <c r="BJ104" s="420"/>
      <c r="BK104" s="420"/>
      <c r="BL104" s="420"/>
      <c r="BM104" s="420"/>
    </row>
    <row r="105" spans="1:77">
      <c r="B105" s="414" t="str">
        <f>Lizenzvermerk</f>
        <v>EVALOnIce mini Version 3.03
12.07.2026</v>
      </c>
      <c r="C105" s="415"/>
      <c r="D105" s="415"/>
      <c r="F105" s="420"/>
      <c r="G105" s="420"/>
      <c r="H105" s="420"/>
      <c r="I105" s="420"/>
      <c r="J105" s="420"/>
      <c r="K105" s="420"/>
      <c r="L105" s="420"/>
      <c r="M105" s="420"/>
      <c r="N105" s="420"/>
      <c r="W105" s="420"/>
      <c r="X105" s="420"/>
      <c r="Y105" s="420"/>
      <c r="Z105" s="420"/>
      <c r="AA105" s="420"/>
      <c r="AB105" s="420"/>
      <c r="AC105" s="420"/>
      <c r="AD105" s="420"/>
      <c r="AE105" s="420"/>
      <c r="AN105" s="420"/>
      <c r="AO105" s="420"/>
      <c r="AP105" s="420"/>
      <c r="AQ105" s="420"/>
      <c r="AR105" s="420"/>
      <c r="AS105" s="420"/>
      <c r="AT105" s="420"/>
      <c r="AU105" s="420"/>
      <c r="AV105" s="420"/>
      <c r="BE105" s="420"/>
      <c r="BF105" s="420"/>
      <c r="BG105" s="420"/>
      <c r="BH105" s="420"/>
      <c r="BI105" s="420"/>
      <c r="BJ105" s="420"/>
      <c r="BK105" s="420"/>
      <c r="BL105" s="420"/>
      <c r="BM105" s="420"/>
    </row>
    <row r="106" spans="1:77">
      <c r="J106" s="424" t="str">
        <f>IF('6. Kl.'!$B14="","",'6. Kl.'!$B14)</f>
        <v/>
      </c>
      <c r="K106" s="425"/>
      <c r="L106" s="425"/>
      <c r="AA106" s="144" t="str">
        <f>J106</f>
        <v/>
      </c>
      <c r="AR106" s="144" t="str">
        <f>J106</f>
        <v/>
      </c>
      <c r="BI106" s="144" t="str">
        <f>J106</f>
        <v/>
      </c>
    </row>
    <row r="107" spans="1:77" s="23" customFormat="1" ht="24.95" customHeight="1">
      <c r="A107" s="134"/>
      <c r="B107" s="229" t="str">
        <f>CONCATENATE("A1:",'6. Kl.'!N149,"55")</f>
        <v>A1:55</v>
      </c>
      <c r="C107" s="135"/>
      <c r="D107" s="135"/>
      <c r="E107" s="135"/>
      <c r="F107" s="136"/>
      <c r="G107" s="136"/>
      <c r="L107" s="137"/>
      <c r="M107" s="137"/>
      <c r="T107" s="135"/>
      <c r="U107" s="135"/>
      <c r="AK107" s="135"/>
      <c r="AL107" s="135"/>
      <c r="BB107" s="135"/>
      <c r="BC107" s="135"/>
      <c r="BV107" s="33"/>
      <c r="BW107" s="33"/>
      <c r="BX107" s="33"/>
    </row>
    <row r="108" spans="1:77" s="24" customFormat="1" ht="15.75" customHeight="1">
      <c r="A108" s="138"/>
      <c r="B108" s="122"/>
      <c r="C108" s="122"/>
      <c r="D108" s="122"/>
      <c r="E108" s="139" t="s">
        <v>3</v>
      </c>
      <c r="F108" s="139"/>
      <c r="G108" s="139"/>
      <c r="T108" s="122"/>
      <c r="U108" s="122"/>
      <c r="AK108" s="122"/>
      <c r="AL108" s="122"/>
      <c r="BB108" s="122"/>
      <c r="BC108" s="122"/>
      <c r="BV108" s="71" t="s">
        <v>55</v>
      </c>
      <c r="BW108" s="65"/>
      <c r="BX108" s="65"/>
    </row>
    <row r="109" spans="1:77" ht="15.75">
      <c r="B109" s="141" t="str">
        <f>'6. Kl.'!E$3</f>
        <v>Testname</v>
      </c>
      <c r="C109" s="142" t="str">
        <f>IF('6. Kl.'!$B$3="","",'6. Kl.'!$B$3)</f>
        <v>6. Klasse Interbronze (Inter-bronze)</v>
      </c>
      <c r="D109" s="142"/>
      <c r="E109" s="142"/>
      <c r="F109" s="141"/>
      <c r="G109" s="141"/>
      <c r="H109" s="143" t="str">
        <f>'6. Kl.'!J$13</f>
        <v>SchiedsrichterIn</v>
      </c>
      <c r="I109" s="207" t="str">
        <f>IF('6. Kl.'!$B$13="","",'6. Kl.'!$B$13)&amp;IF('6. Kl.'!$E$13="","",", "&amp;'6. Kl.'!$E$13)&amp;IF('6. Kl.'!$H$13="","",CONCATENATE(" (",'6. Kl.'!$H$12," ",'6. Kl.'!$H$13&amp;")"))</f>
        <v/>
      </c>
      <c r="J109" s="207"/>
      <c r="K109" s="207"/>
      <c r="T109" s="142" t="str">
        <f>IF('6. Kl.'!$B$3="","",'6. Kl.'!$B$3)</f>
        <v>6. Klasse Interbronze (Inter-bronze)</v>
      </c>
      <c r="U109" s="142"/>
      <c r="V109" s="166"/>
      <c r="W109" s="166"/>
      <c r="Y109" s="143" t="str">
        <f>'6. Kl.'!$J$13</f>
        <v>SchiedsrichterIn</v>
      </c>
      <c r="Z109" s="207" t="str">
        <f>I109</f>
        <v/>
      </c>
      <c r="AA109" s="207"/>
      <c r="AB109" s="207"/>
      <c r="AK109" s="142" t="str">
        <f>IF('6. Kl.'!$B$3="","",'6. Kl.'!$B$3)</f>
        <v>6. Klasse Interbronze (Inter-bronze)</v>
      </c>
      <c r="AL109" s="142"/>
      <c r="AM109" s="166"/>
      <c r="AN109" s="166"/>
      <c r="AP109" s="143" t="str">
        <f>'6. Kl.'!$J$13</f>
        <v>SchiedsrichterIn</v>
      </c>
      <c r="AQ109" s="207" t="str">
        <f>I109</f>
        <v/>
      </c>
      <c r="AR109" s="207"/>
      <c r="AS109" s="207"/>
      <c r="BB109" s="142" t="str">
        <f>IF('6. Kl.'!$B$3="","",'6. Kl.'!$B$3)</f>
        <v>6. Klasse Interbronze (Inter-bronze)</v>
      </c>
      <c r="BC109" s="142"/>
      <c r="BD109" s="166"/>
      <c r="BE109" s="166"/>
      <c r="BG109" s="143" t="str">
        <f>'6. Kl.'!$J$13</f>
        <v>SchiedsrichterIn</v>
      </c>
      <c r="BH109" s="207" t="str">
        <f>I109</f>
        <v/>
      </c>
      <c r="BI109" s="207"/>
      <c r="BJ109"/>
      <c r="BV109" s="67">
        <v>1</v>
      </c>
    </row>
    <row r="110" spans="1:77" ht="15" customHeight="1">
      <c r="B110" s="141" t="str">
        <f>'6. Kl.'!E$4</f>
        <v>Austragungsort</v>
      </c>
      <c r="C110" s="142" t="str">
        <f>IF('6. Kl.'!$B$4="","",'6. Kl.'!$B$4)</f>
        <v/>
      </c>
      <c r="D110" s="142"/>
      <c r="E110" s="142"/>
      <c r="F110" s="141"/>
      <c r="G110" s="141"/>
      <c r="H110" s="143" t="str">
        <f>'6. Kl.'!J$14</f>
        <v>PreisrichterIn 2</v>
      </c>
      <c r="I110" s="207" t="str">
        <f>IF('6. Kl.'!$B$14="","",'6. Kl.'!$B$14)&amp;IF('6. Kl.'!$E$14="","",", "&amp;'6. Kl.'!$E$14)&amp;IF('6. Kl.'!$H$14="","",CONCATENATE(" (",'6. Kl.'!$H$12," ",'6. Kl.'!$H$14&amp;")"))</f>
        <v/>
      </c>
      <c r="J110" s="207"/>
      <c r="K110" s="207"/>
      <c r="T110" s="142" t="str">
        <f>IF('6. Kl.'!$B$4="","",'6. Kl.'!$B$4)</f>
        <v/>
      </c>
      <c r="U110" s="142"/>
      <c r="V110" s="166"/>
      <c r="W110" s="166"/>
      <c r="Y110" s="143" t="str">
        <f>'6. Kl.'!$J$14</f>
        <v>PreisrichterIn 2</v>
      </c>
      <c r="Z110" s="207" t="str">
        <f>I110</f>
        <v/>
      </c>
      <c r="AA110" s="207"/>
      <c r="AB110" s="207"/>
      <c r="AK110" s="142" t="str">
        <f>IF('6. Kl.'!$B$4="","",'6. Kl.'!$B$4)</f>
        <v/>
      </c>
      <c r="AL110" s="142"/>
      <c r="AM110" s="166"/>
      <c r="AN110" s="166"/>
      <c r="AP110" s="143" t="str">
        <f>'6. Kl.'!$J$14</f>
        <v>PreisrichterIn 2</v>
      </c>
      <c r="AQ110" s="207" t="str">
        <f>I110</f>
        <v/>
      </c>
      <c r="AR110" s="207"/>
      <c r="AS110" s="207"/>
      <c r="BB110" s="142" t="str">
        <f>IF('6. Kl.'!$B$4="","",'6. Kl.'!$B$4)</f>
        <v/>
      </c>
      <c r="BC110" s="142"/>
      <c r="BD110" s="166"/>
      <c r="BE110" s="166"/>
      <c r="BG110" s="143" t="str">
        <f>'6. Kl.'!$J$14</f>
        <v>PreisrichterIn 2</v>
      </c>
      <c r="BH110" s="207" t="str">
        <f>I110</f>
        <v/>
      </c>
      <c r="BI110" s="207"/>
      <c r="BJ110"/>
      <c r="BV110" s="67">
        <v>1</v>
      </c>
      <c r="BW110" s="66"/>
      <c r="BX110" s="66"/>
      <c r="BY110" s="145"/>
    </row>
    <row r="111" spans="1:77" ht="15.75">
      <c r="B111" s="141" t="str">
        <f>'6. Kl.'!E$5</f>
        <v>Datum</v>
      </c>
      <c r="C111" s="421" t="str">
        <f>IF('6. Kl.'!$B$5="","",'6. Kl.'!$B$5)</f>
        <v/>
      </c>
      <c r="D111" s="413"/>
      <c r="E111" s="142"/>
      <c r="F111" s="141"/>
      <c r="G111" s="141"/>
      <c r="H111" s="143" t="str">
        <f>'6. Kl.'!J$15</f>
        <v>PreisrichterIn 3</v>
      </c>
      <c r="I111" s="207" t="str">
        <f>IF('6. Kl.'!$B$15="","",'6. Kl.'!$B$15)&amp;IF('6. Kl.'!$E$15="","",", "&amp;'6. Kl.'!$E$15)&amp;IF('6. Kl.'!$H$15="","",CONCATENATE(" (",'6. Kl.'!$H$12," ",'6. Kl.'!$H$15&amp;")"))</f>
        <v/>
      </c>
      <c r="J111" s="207"/>
      <c r="K111" s="207"/>
      <c r="T111" s="412" t="str">
        <f>IF('6. Kl.'!$B$5="","",'6. Kl.'!$B$5)</f>
        <v/>
      </c>
      <c r="U111" s="413"/>
      <c r="V111" s="166"/>
      <c r="W111" s="166"/>
      <c r="Y111" s="143" t="str">
        <f>'6. Kl.'!$J$15</f>
        <v>PreisrichterIn 3</v>
      </c>
      <c r="Z111" s="207" t="str">
        <f>I111</f>
        <v/>
      </c>
      <c r="AA111" s="207"/>
      <c r="AB111" s="207"/>
      <c r="AK111" s="412" t="str">
        <f>IF('6. Kl.'!$B$5="","",'6. Kl.'!$B$5)</f>
        <v/>
      </c>
      <c r="AL111" s="413"/>
      <c r="AM111" s="166"/>
      <c r="AN111" s="166"/>
      <c r="AP111" s="143" t="str">
        <f>'6. Kl.'!$J$15</f>
        <v>PreisrichterIn 3</v>
      </c>
      <c r="AQ111" s="207" t="str">
        <f>I111</f>
        <v/>
      </c>
      <c r="AR111" s="207"/>
      <c r="AS111" s="207"/>
      <c r="BB111" s="412" t="str">
        <f>IF('6. Kl.'!$B$5="","",'6. Kl.'!$B$5)</f>
        <v/>
      </c>
      <c r="BC111" s="413"/>
      <c r="BD111" s="166"/>
      <c r="BE111" s="166"/>
      <c r="BG111" s="143" t="str">
        <f>'6. Kl.'!$J$15</f>
        <v>PreisrichterIn 3</v>
      </c>
      <c r="BH111" s="207" t="str">
        <f>I111</f>
        <v/>
      </c>
      <c r="BI111" s="207"/>
      <c r="BJ111"/>
      <c r="BV111" s="67">
        <v>1</v>
      </c>
      <c r="BX111" s="66"/>
      <c r="BY111" s="145"/>
    </row>
    <row r="112" spans="1:77" ht="15.75">
      <c r="B112" s="141" t="str">
        <f>'6. Kl.'!E$6</f>
        <v>Testklasse</v>
      </c>
      <c r="C112" s="142">
        <f>IF('6. Kl.'!$B$6="","",'6. Kl.'!$B$6)</f>
        <v>6</v>
      </c>
      <c r="D112" s="142"/>
      <c r="E112" s="142"/>
      <c r="F112" s="141"/>
      <c r="G112" s="141"/>
      <c r="H112" s="143" t="str">
        <f>'6. Kl.'!J$16</f>
        <v>Verantwortliche/r der Tests</v>
      </c>
      <c r="I112" s="207" t="str">
        <f>IF('6. Kl.'!$B$16="","",'6. Kl.'!$B$16)&amp;IF('6. Kl.'!$E$16="","",", "&amp;'6. Kl.'!$E$16)&amp;IF('6. Kl.'!$H$16="","",CONCATENATE(" (",'6. Kl.'!$H$12," ",'6. Kl.'!$H$16&amp;")"))</f>
        <v/>
      </c>
      <c r="J112" s="207"/>
      <c r="K112" s="207"/>
      <c r="T112" s="142">
        <f>IF('6. Kl.'!$B$6="","",'6. Kl.'!$B$6)</f>
        <v>6</v>
      </c>
      <c r="U112" s="142"/>
      <c r="V112" s="166"/>
      <c r="W112" s="166"/>
      <c r="Y112" s="143" t="str">
        <f>'6. Kl.'!$J$16</f>
        <v>Verantwortliche/r der Tests</v>
      </c>
      <c r="Z112" s="207" t="str">
        <f>I112</f>
        <v/>
      </c>
      <c r="AA112" s="207"/>
      <c r="AB112" s="207"/>
      <c r="AK112" s="142">
        <f>IF('6. Kl.'!$B$6="","",'6. Kl.'!$B$6)</f>
        <v>6</v>
      </c>
      <c r="AL112" s="142"/>
      <c r="AM112" s="166"/>
      <c r="AN112" s="166"/>
      <c r="AP112" s="143" t="str">
        <f>'6. Kl.'!$J$16</f>
        <v>Verantwortliche/r der Tests</v>
      </c>
      <c r="AQ112" s="207" t="str">
        <f>I112</f>
        <v/>
      </c>
      <c r="AR112" s="207"/>
      <c r="AS112" s="207"/>
      <c r="BB112" s="142">
        <f>IF('6. Kl.'!$B$6="","",'6. Kl.'!$B$6)</f>
        <v>6</v>
      </c>
      <c r="BC112" s="142"/>
      <c r="BD112" s="166"/>
      <c r="BE112" s="166"/>
      <c r="BG112" s="143" t="str">
        <f>'6. Kl.'!$J$16</f>
        <v>Verantwortliche/r der Tests</v>
      </c>
      <c r="BH112" s="207" t="str">
        <f>I112</f>
        <v/>
      </c>
      <c r="BI112" s="207"/>
      <c r="BJ112"/>
      <c r="BV112" s="67">
        <v>1</v>
      </c>
      <c r="BX112" s="66"/>
      <c r="BY112" s="145"/>
    </row>
    <row r="113" spans="1:77" ht="15" customHeight="1">
      <c r="B113" s="141" t="str">
        <f>'6. Kl.'!E$7</f>
        <v>Benötigte Punktzahl</v>
      </c>
      <c r="C113" s="142">
        <f>IF('6. Kl.'!$B$7="","",'6. Kl.'!$B$7)</f>
        <v>5.0999999999999996</v>
      </c>
      <c r="D113" s="142"/>
      <c r="E113" s="142"/>
      <c r="F113" s="141"/>
      <c r="G113" s="141"/>
      <c r="H113" s="143"/>
      <c r="I113" s="143"/>
      <c r="J113" s="143"/>
      <c r="K113" s="143"/>
      <c r="T113" s="142">
        <f>IF('6. Kl.'!$B$7="","",'6. Kl.'!$B$7)</f>
        <v>5.0999999999999996</v>
      </c>
      <c r="U113" s="142"/>
      <c r="V113" s="166"/>
      <c r="W113" s="166"/>
      <c r="AK113" s="142">
        <f>IF('6. Kl.'!$B$7="","",'6. Kl.'!$B$7)</f>
        <v>5.0999999999999996</v>
      </c>
      <c r="AL113" s="142"/>
      <c r="AM113" s="166"/>
      <c r="AN113" s="166"/>
      <c r="BB113" s="142">
        <f>IF('6. Kl.'!$B$7="","",'6. Kl.'!$B$7)</f>
        <v>5.0999999999999996</v>
      </c>
      <c r="BC113" s="142"/>
      <c r="BD113" s="166"/>
      <c r="BE113" s="166"/>
      <c r="BV113" s="67">
        <v>1</v>
      </c>
      <c r="BX113" s="66"/>
      <c r="BY113" s="145"/>
    </row>
    <row r="114" spans="1:77" ht="15" customHeight="1" collapsed="1">
      <c r="B114" s="138"/>
      <c r="C114" s="138"/>
      <c r="D114" s="138"/>
      <c r="E114" s="141"/>
      <c r="F114" s="141"/>
      <c r="G114" s="141"/>
      <c r="H114" s="143"/>
      <c r="I114" s="143"/>
      <c r="J114" s="143"/>
      <c r="R114" s="185" t="s">
        <v>86</v>
      </c>
      <c r="S114" s="185"/>
      <c r="T114" s="138"/>
      <c r="U114" s="138"/>
      <c r="AI114" s="185" t="s">
        <v>86</v>
      </c>
      <c r="AJ114" s="185"/>
      <c r="AK114" s="138"/>
      <c r="AL114" s="138"/>
      <c r="AZ114" s="199" t="s">
        <v>86</v>
      </c>
      <c r="BB114" s="138"/>
      <c r="BC114" s="138"/>
      <c r="BQ114" s="185" t="s">
        <v>86</v>
      </c>
      <c r="BR114" s="185"/>
      <c r="BV114" s="67">
        <v>1</v>
      </c>
      <c r="BX114" s="66"/>
      <c r="BY114" s="145"/>
    </row>
    <row r="115" spans="1:77" s="64" customFormat="1" ht="15" hidden="1" customHeight="1" outlineLevel="1">
      <c r="A115" s="72"/>
      <c r="B115" s="69" t="s">
        <v>112</v>
      </c>
      <c r="C115" s="69"/>
      <c r="D115" s="69" t="s">
        <v>114</v>
      </c>
      <c r="E115" s="69" t="s">
        <v>246</v>
      </c>
      <c r="F115" s="69"/>
      <c r="G115" s="69"/>
      <c r="H115" s="69" t="s">
        <v>283</v>
      </c>
      <c r="I115" s="69"/>
      <c r="J115" s="69"/>
      <c r="K115" s="69" t="s">
        <v>281</v>
      </c>
      <c r="L115" s="69"/>
      <c r="M115" s="69"/>
      <c r="N115" s="69" t="s">
        <v>279</v>
      </c>
      <c r="O115" s="69"/>
      <c r="P115" s="69"/>
      <c r="Q115" s="69" t="s">
        <v>277</v>
      </c>
      <c r="R115" s="69"/>
      <c r="S115" s="69"/>
      <c r="T115" s="69"/>
      <c r="U115" s="69"/>
      <c r="V115" s="69" t="s">
        <v>275</v>
      </c>
      <c r="W115" s="69"/>
      <c r="X115" s="69"/>
      <c r="Y115" s="69" t="s">
        <v>273</v>
      </c>
      <c r="Z115" s="69"/>
      <c r="AA115" s="69"/>
      <c r="AB115" s="69" t="s">
        <v>271</v>
      </c>
      <c r="AC115" s="69"/>
      <c r="AD115" s="69"/>
      <c r="AE115" s="69" t="s">
        <v>269</v>
      </c>
      <c r="AF115" s="69"/>
      <c r="AG115" s="69"/>
      <c r="AH115" s="69" t="s">
        <v>267</v>
      </c>
      <c r="AI115" s="69"/>
      <c r="AJ115" s="69"/>
      <c r="AM115" s="69" t="s">
        <v>265</v>
      </c>
      <c r="AN115" s="69"/>
      <c r="AO115" s="69"/>
      <c r="AP115" s="69" t="s">
        <v>264</v>
      </c>
      <c r="AQ115" s="69"/>
      <c r="AR115" s="69"/>
      <c r="AS115" s="69" t="s">
        <v>261</v>
      </c>
      <c r="AT115" s="69"/>
      <c r="AU115" s="69"/>
      <c r="AV115" s="69" t="s">
        <v>260</v>
      </c>
      <c r="AW115" s="69"/>
      <c r="AX115" s="69"/>
      <c r="AY115" s="69" t="s">
        <v>257</v>
      </c>
      <c r="AZ115" s="69"/>
      <c r="BA115" s="69"/>
      <c r="BD115" s="69" t="s">
        <v>255</v>
      </c>
      <c r="BE115" s="69"/>
      <c r="BF115" s="69"/>
      <c r="BG115" s="69" t="s">
        <v>254</v>
      </c>
      <c r="BH115" s="69"/>
      <c r="BI115" s="69"/>
      <c r="BJ115" s="69" t="s">
        <v>252</v>
      </c>
      <c r="BK115" s="69"/>
      <c r="BL115" s="69"/>
      <c r="BM115" s="69" t="s">
        <v>250</v>
      </c>
      <c r="BN115" s="69"/>
      <c r="BO115" s="69"/>
      <c r="BP115" s="69" t="s">
        <v>248</v>
      </c>
      <c r="BQ115" s="103"/>
      <c r="BR115" s="103"/>
      <c r="BV115" s="67">
        <v>0</v>
      </c>
    </row>
    <row r="116" spans="1:77" s="64" customFormat="1" ht="15" hidden="1" customHeight="1" outlineLevel="1">
      <c r="A116" s="72"/>
      <c r="B116" s="69" t="s">
        <v>285</v>
      </c>
      <c r="C116" s="87"/>
      <c r="D116" s="213" t="s">
        <v>286</v>
      </c>
      <c r="E116" s="213" t="s">
        <v>247</v>
      </c>
      <c r="F116" s="87"/>
      <c r="G116" s="87"/>
      <c r="H116" s="213" t="s">
        <v>284</v>
      </c>
      <c r="I116" s="87"/>
      <c r="J116" s="87"/>
      <c r="K116" s="213" t="s">
        <v>282</v>
      </c>
      <c r="L116" s="87"/>
      <c r="M116" s="87"/>
      <c r="N116" s="213" t="s">
        <v>280</v>
      </c>
      <c r="O116" s="87"/>
      <c r="P116" s="87"/>
      <c r="Q116" s="213" t="s">
        <v>278</v>
      </c>
      <c r="R116" s="87"/>
      <c r="S116" s="87"/>
      <c r="V116" s="213" t="s">
        <v>276</v>
      </c>
      <c r="W116" s="87"/>
      <c r="X116" s="87"/>
      <c r="Y116" s="213" t="s">
        <v>274</v>
      </c>
      <c r="Z116" s="87"/>
      <c r="AA116" s="87"/>
      <c r="AB116" s="213" t="s">
        <v>272</v>
      </c>
      <c r="AC116" s="87"/>
      <c r="AD116" s="87"/>
      <c r="AE116" s="213" t="s">
        <v>270</v>
      </c>
      <c r="AF116" s="87"/>
      <c r="AG116" s="87"/>
      <c r="AH116" s="213" t="s">
        <v>268</v>
      </c>
      <c r="AI116" s="87"/>
      <c r="AJ116" s="87"/>
      <c r="AM116" s="213" t="s">
        <v>266</v>
      </c>
      <c r="AN116" s="87"/>
      <c r="AO116" s="87"/>
      <c r="AP116" s="213" t="s">
        <v>263</v>
      </c>
      <c r="AQ116" s="87"/>
      <c r="AR116" s="87"/>
      <c r="AS116" s="213" t="s">
        <v>262</v>
      </c>
      <c r="AT116" s="87"/>
      <c r="AU116" s="87"/>
      <c r="AV116" s="213" t="s">
        <v>259</v>
      </c>
      <c r="AW116" s="87"/>
      <c r="AX116" s="87"/>
      <c r="AY116" s="213" t="s">
        <v>258</v>
      </c>
      <c r="AZ116" s="87"/>
      <c r="BA116" s="87"/>
      <c r="BD116" s="213" t="s">
        <v>256</v>
      </c>
      <c r="BE116" s="87"/>
      <c r="BF116" s="87"/>
      <c r="BG116" s="213" t="s">
        <v>296</v>
      </c>
      <c r="BH116" s="87"/>
      <c r="BI116" s="87"/>
      <c r="BJ116" s="213" t="s">
        <v>253</v>
      </c>
      <c r="BK116" s="87"/>
      <c r="BL116" s="87"/>
      <c r="BM116" s="213" t="s">
        <v>251</v>
      </c>
      <c r="BN116" s="87"/>
      <c r="BO116" s="87"/>
      <c r="BP116" s="213" t="s">
        <v>249</v>
      </c>
      <c r="BQ116" s="123"/>
      <c r="BR116" s="123"/>
      <c r="BV116" s="67">
        <v>0</v>
      </c>
    </row>
    <row r="117" spans="1:77" ht="15" customHeight="1">
      <c r="E117" s="183" t="str">
        <f>IF('6. Kl.'!$B$2='6. Kl.'!$L$1,'6. Kl. Judge Sheet'!E115,'6. Kl. Judge Sheet'!E116)</f>
        <v>TN1</v>
      </c>
      <c r="F117" s="183"/>
      <c r="G117" s="183"/>
      <c r="H117" s="183" t="str">
        <f>IF('6. Kl.'!$B$2='6. Kl.'!$L$1,'6. Kl. Judge Sheet'!H115,'6. Kl. Judge Sheet'!H116)</f>
        <v>TN2</v>
      </c>
      <c r="I117" s="183"/>
      <c r="J117" s="183"/>
      <c r="K117" s="183" t="str">
        <f>IF('6. Kl.'!$B$2='6. Kl.'!$L$1,'6. Kl. Judge Sheet'!K115,'6. Kl. Judge Sheet'!K116)</f>
        <v>TN3</v>
      </c>
      <c r="L117" s="183"/>
      <c r="M117" s="183"/>
      <c r="N117" s="183" t="str">
        <f>IF('6. Kl.'!$B$2='6. Kl.'!$L$1,'6. Kl. Judge Sheet'!N115,'6. Kl. Judge Sheet'!N116)</f>
        <v>TN4</v>
      </c>
      <c r="O117" s="183"/>
      <c r="P117" s="183"/>
      <c r="Q117" s="183" t="str">
        <f>IF('6. Kl.'!$B$2='6. Kl.'!$L$1,'6. Kl. Judge Sheet'!Q115,'6. Kl. Judge Sheet'!Q116)</f>
        <v>TN5</v>
      </c>
      <c r="R117" s="183"/>
      <c r="S117" s="183"/>
      <c r="V117" s="183" t="str">
        <f>IF('6. Kl.'!$B$2='6. Kl.'!$L$1,'6. Kl. Judge Sheet'!V115,'6. Kl. Judge Sheet'!V116)</f>
        <v>TN6</v>
      </c>
      <c r="W117" s="183"/>
      <c r="X117" s="183"/>
      <c r="Y117" s="183" t="str">
        <f>IF('6. Kl.'!$B$2='6. Kl.'!$L$1,'6. Kl. Judge Sheet'!Y115,'6. Kl. Judge Sheet'!Y116)</f>
        <v>TN7</v>
      </c>
      <c r="Z117" s="183"/>
      <c r="AA117" s="183"/>
      <c r="AB117" s="183" t="str">
        <f>IF('6. Kl.'!$B$2='6. Kl.'!$L$1,'6. Kl. Judge Sheet'!AB115,'6. Kl. Judge Sheet'!AB116)</f>
        <v>TN8</v>
      </c>
      <c r="AC117" s="183"/>
      <c r="AD117" s="183"/>
      <c r="AE117" s="183" t="str">
        <f>IF('6. Kl.'!$B$2='6. Kl.'!$L$1,'6. Kl. Judge Sheet'!AE115,'6. Kl. Judge Sheet'!AE116)</f>
        <v>TN9</v>
      </c>
      <c r="AF117" s="183"/>
      <c r="AG117" s="183"/>
      <c r="AH117" s="183" t="str">
        <f>IF('6. Kl.'!$B$2='6. Kl.'!$L$1,'6. Kl. Judge Sheet'!AH115,'6. Kl. Judge Sheet'!AH116)</f>
        <v>TN10</v>
      </c>
      <c r="AI117" s="183"/>
      <c r="AJ117" s="183"/>
      <c r="AM117" s="183" t="str">
        <f>IF('6. Kl.'!$B$2='6. Kl.'!$L$1,'6. Kl. Judge Sheet'!AM115,'6. Kl. Judge Sheet'!AM116)</f>
        <v>TN11</v>
      </c>
      <c r="AN117" s="183"/>
      <c r="AO117" s="183"/>
      <c r="AP117" s="183" t="str">
        <f>IF('6. Kl.'!$B$2='6. Kl.'!$L$1,'6. Kl. Judge Sheet'!AP115,'6. Kl. Judge Sheet'!AP116)</f>
        <v>TN12</v>
      </c>
      <c r="AQ117" s="183"/>
      <c r="AR117" s="183"/>
      <c r="AS117" s="183" t="str">
        <f>IF('6. Kl.'!$B$2='6. Kl.'!$L$1,'6. Kl. Judge Sheet'!AS115,'6. Kl. Judge Sheet'!AS116)</f>
        <v>TN13</v>
      </c>
      <c r="AT117" s="183"/>
      <c r="AU117" s="183"/>
      <c r="AV117" s="183" t="str">
        <f>IF('6. Kl.'!$B$2='6. Kl.'!$L$1,'6. Kl. Judge Sheet'!AV115,'6. Kl. Judge Sheet'!AV116)</f>
        <v>TN14</v>
      </c>
      <c r="AW117" s="183"/>
      <c r="AX117" s="183"/>
      <c r="AY117" s="183" t="str">
        <f>IF('6. Kl.'!$B$2='6. Kl.'!$L$1,'6. Kl. Judge Sheet'!AY115,'6. Kl. Judge Sheet'!AY116)</f>
        <v>TN15</v>
      </c>
      <c r="AZ117" s="183"/>
      <c r="BA117" s="183"/>
      <c r="BD117" s="183" t="str">
        <f>IF('6. Kl.'!$B$2='6. Kl.'!$L$1,'6. Kl. Judge Sheet'!BD115,'6. Kl. Judge Sheet'!BD116)</f>
        <v>TN16</v>
      </c>
      <c r="BE117" s="183"/>
      <c r="BF117" s="183"/>
      <c r="BG117" s="183" t="str">
        <f>IF('6. Kl.'!$B$2='6. Kl.'!$L$1,'6. Kl. Judge Sheet'!BG115,'6. Kl. Judge Sheet'!BG116)</f>
        <v>TN17</v>
      </c>
      <c r="BH117" s="183"/>
      <c r="BI117" s="183"/>
      <c r="BJ117" s="183" t="str">
        <f>IF('6. Kl.'!$B$2='6. Kl.'!$L$1,'6. Kl. Judge Sheet'!BJ115,'6. Kl. Judge Sheet'!BJ116)</f>
        <v>TN18</v>
      </c>
      <c r="BK117" s="183"/>
      <c r="BL117" s="183"/>
      <c r="BM117" s="183" t="str">
        <f>IF('6. Kl.'!$B$2='6. Kl.'!$L$1,'6. Kl. Judge Sheet'!BM115,'6. Kl. Judge Sheet'!BM116)</f>
        <v>TN19</v>
      </c>
      <c r="BN117" s="183"/>
      <c r="BO117" s="183"/>
      <c r="BP117" s="183" t="str">
        <f>IF('6. Kl.'!$B$2='6. Kl.'!$L$1,'6. Kl. Judge Sheet'!BP115,'6. Kl. Judge Sheet'!BP116)</f>
        <v>TN20</v>
      </c>
      <c r="BQ117" s="183"/>
      <c r="BR117" s="183"/>
      <c r="BV117" s="67">
        <v>1</v>
      </c>
    </row>
    <row r="118" spans="1:77" ht="21" customHeight="1">
      <c r="B118" s="167"/>
      <c r="C118" s="200" t="str">
        <f>'6. Kl.'!B$22</f>
        <v>Name</v>
      </c>
      <c r="D118" s="187"/>
      <c r="E118" s="201" t="str">
        <f ca="1">IF('6. Kl.'!$B$23="","",'6. Kl.'!$B$23)</f>
        <v xml:space="preserve"> </v>
      </c>
      <c r="F118" s="201"/>
      <c r="G118" s="202"/>
      <c r="H118" s="190" t="str">
        <f ca="1">IF('6. Kl.'!$B$24="","",'6. Kl.'!$B$24)</f>
        <v xml:space="preserve"> </v>
      </c>
      <c r="I118" s="191"/>
      <c r="J118" s="192"/>
      <c r="K118" s="190" t="str">
        <f ca="1">IF('6. Kl.'!$B$25="","",'6. Kl.'!$B$25)</f>
        <v xml:space="preserve"> </v>
      </c>
      <c r="L118" s="191"/>
      <c r="M118" s="192"/>
      <c r="N118" s="190" t="str">
        <f ca="1">IF('6. Kl.'!$B$26="","",'6. Kl.'!$B$26)</f>
        <v xml:space="preserve"> </v>
      </c>
      <c r="O118" s="191"/>
      <c r="P118" s="192"/>
      <c r="Q118" s="190" t="str">
        <f ca="1">IF('6. Kl.'!$B$27="","",'6. Kl.'!$B$27)</f>
        <v xml:space="preserve"> </v>
      </c>
      <c r="R118" s="191"/>
      <c r="S118" s="192"/>
      <c r="T118" s="186" t="str">
        <f>C118</f>
        <v>Name</v>
      </c>
      <c r="U118" s="187"/>
      <c r="V118" s="190" t="str">
        <f ca="1">IF('6. Kl.'!$B$28="","",'6. Kl.'!$B$28)</f>
        <v xml:space="preserve"> </v>
      </c>
      <c r="W118" s="191"/>
      <c r="X118" s="192"/>
      <c r="Y118" s="190" t="str">
        <f ca="1">IF('6. Kl.'!$B$29="","",'6. Kl.'!$B$29)</f>
        <v xml:space="preserve"> </v>
      </c>
      <c r="Z118" s="191"/>
      <c r="AA118" s="192"/>
      <c r="AB118" s="190" t="str">
        <f ca="1">IF('6. Kl.'!$B$30="","",'6. Kl.'!$B$30)</f>
        <v xml:space="preserve"> </v>
      </c>
      <c r="AC118" s="191"/>
      <c r="AD118" s="192"/>
      <c r="AE118" s="190" t="str">
        <f ca="1">IF('6. Kl.'!$B$31="","",'6. Kl.'!$B$31)</f>
        <v xml:space="preserve"> </v>
      </c>
      <c r="AF118" s="191"/>
      <c r="AG118" s="192"/>
      <c r="AH118" s="190" t="str">
        <f ca="1">IF('6. Kl.'!$B$32="","",'6. Kl.'!$B$32)</f>
        <v xml:space="preserve"> </v>
      </c>
      <c r="AI118" s="191"/>
      <c r="AJ118" s="192"/>
      <c r="AK118" s="186" t="str">
        <f>C118</f>
        <v>Name</v>
      </c>
      <c r="AL118" s="187"/>
      <c r="AM118" s="190" t="str">
        <f ca="1">IF('6. Kl.'!$B$33="","",'6. Kl.'!$B$33)</f>
        <v xml:space="preserve"> </v>
      </c>
      <c r="AN118" s="191"/>
      <c r="AO118" s="192"/>
      <c r="AP118" s="190" t="str">
        <f ca="1">IF('6. Kl.'!$B$34="","",'6. Kl.'!$B$34)</f>
        <v xml:space="preserve"> </v>
      </c>
      <c r="AQ118" s="191"/>
      <c r="AR118" s="192"/>
      <c r="AS118" s="190" t="str">
        <f ca="1">IF('6. Kl.'!$B$35="","",'6. Kl.'!$B$35)</f>
        <v xml:space="preserve"> </v>
      </c>
      <c r="AT118" s="191"/>
      <c r="AU118" s="192"/>
      <c r="AV118" s="190" t="str">
        <f ca="1">IF('6. Kl.'!$B$36="","",'6. Kl.'!$B$36)</f>
        <v xml:space="preserve"> </v>
      </c>
      <c r="AW118" s="191"/>
      <c r="AX118" s="192"/>
      <c r="AY118" s="190" t="str">
        <f ca="1">IF('6. Kl.'!$B$37="","",'6. Kl.'!$B$37)</f>
        <v xml:space="preserve"> </v>
      </c>
      <c r="AZ118" s="191"/>
      <c r="BA118" s="192"/>
      <c r="BB118" s="186" t="str">
        <f>C118</f>
        <v>Name</v>
      </c>
      <c r="BC118" s="187"/>
      <c r="BD118" s="190" t="str">
        <f ca="1">IF('6. Kl.'!$B$38="","",'6. Kl.'!$B$38)</f>
        <v xml:space="preserve"> </v>
      </c>
      <c r="BE118" s="191"/>
      <c r="BF118" s="192"/>
      <c r="BG118" s="190" t="str">
        <f ca="1">IF('6. Kl.'!$B$39="","",'6. Kl.'!$B$39)</f>
        <v xml:space="preserve"> </v>
      </c>
      <c r="BH118" s="191"/>
      <c r="BI118" s="192"/>
      <c r="BJ118" s="190" t="str">
        <f ca="1">IF('6. Kl.'!$B$40="","",'6. Kl.'!$B$40)</f>
        <v xml:space="preserve"> </v>
      </c>
      <c r="BK118" s="191"/>
      <c r="BL118" s="192"/>
      <c r="BM118" s="190" t="str">
        <f ca="1">IF('6. Kl.'!$B$41="","",'6. Kl.'!$B$41)</f>
        <v xml:space="preserve"> </v>
      </c>
      <c r="BN118" s="191"/>
      <c r="BO118" s="192"/>
      <c r="BP118" s="190" t="str">
        <f ca="1">IF('6. Kl.'!$B$42="","",'6. Kl.'!$B$42)</f>
        <v xml:space="preserve"> </v>
      </c>
      <c r="BQ118" s="191"/>
      <c r="BR118" s="192"/>
      <c r="BV118" s="67">
        <f>IF(LEN(B118)&gt;1,1,0)</f>
        <v>0</v>
      </c>
    </row>
    <row r="119" spans="1:77" ht="25.5" customHeight="1">
      <c r="B119" s="146"/>
      <c r="C119" s="188" t="str">
        <f>'6. Kl.'!E$12</f>
        <v>Klub</v>
      </c>
      <c r="D119" s="189"/>
      <c r="E119" s="208" t="str">
        <f ca="1">IF('6. Kl.'!$E$23="","",'6. Kl.'!$E$23) &amp; IF('6. Kl.'!$H$23="",""," / " &amp; '6. Kl.'!$H$23)</f>
        <v xml:space="preserve"> / 0</v>
      </c>
      <c r="F119" s="209"/>
      <c r="G119" s="210"/>
      <c r="H119" s="193" t="str">
        <f ca="1">IF('6. Kl.'!$E$24="","",'6. Kl.'!$E$24) &amp; IF('6. Kl.'!$H$24="",""," / " &amp; '6. Kl.'!$H$24)</f>
        <v/>
      </c>
      <c r="I119" s="194"/>
      <c r="J119" s="195"/>
      <c r="K119" s="193" t="str">
        <f ca="1">IF('6. Kl.'!$E$25="","",'6. Kl.'!$E$25) &amp; IF('6. Kl.'!$H$25="",""," / " &amp; '6. Kl.'!$H$25)</f>
        <v/>
      </c>
      <c r="L119" s="194"/>
      <c r="M119" s="195"/>
      <c r="N119" s="193" t="str">
        <f ca="1">IF('6. Kl.'!$E$26="","",'6. Kl.'!$E$26) &amp; IF('6. Kl.'!$H$26="",""," / " &amp; '6. Kl.'!$H$26)</f>
        <v/>
      </c>
      <c r="O119" s="194"/>
      <c r="P119" s="195"/>
      <c r="Q119" s="193" t="str">
        <f ca="1">IF('6. Kl.'!$E$27="","",'6. Kl.'!$E$27) &amp; IF('6. Kl.'!$H$27="",""," / " &amp; '6. Kl.'!$H$27)</f>
        <v/>
      </c>
      <c r="R119" s="194"/>
      <c r="S119" s="195"/>
      <c r="T119" s="188" t="str">
        <f>C119</f>
        <v>Klub</v>
      </c>
      <c r="U119" s="189"/>
      <c r="V119" s="193" t="str">
        <f ca="1">IF('6. Kl.'!$E$28="","",'6. Kl.'!$E$28) &amp; IF('6. Kl.'!$H$28="",""," / " &amp; '6. Kl.'!$H$28)</f>
        <v/>
      </c>
      <c r="W119" s="194"/>
      <c r="X119" s="195"/>
      <c r="Y119" s="193" t="str">
        <f ca="1">IF('6. Kl.'!$E$29="","",'6. Kl.'!$E$29) &amp; IF('6. Kl.'!$H$29="",""," / " &amp; '6. Kl.'!$H$29)</f>
        <v/>
      </c>
      <c r="Z119" s="194"/>
      <c r="AA119" s="195"/>
      <c r="AB119" s="193" t="str">
        <f ca="1">IF('6. Kl.'!$E$30="","",'6. Kl.'!$E$30) &amp; IF('6. Kl.'!$H$30="",""," / " &amp; '6. Kl.'!$H$30)</f>
        <v/>
      </c>
      <c r="AC119" s="194"/>
      <c r="AD119" s="195"/>
      <c r="AE119" s="193" t="str">
        <f ca="1">IF('6. Kl.'!$E$31="","",'6. Kl.'!$E$31) &amp; IF('6. Kl.'!$H$31="",""," / " &amp; '6. Kl.'!$H$31)</f>
        <v/>
      </c>
      <c r="AF119" s="194"/>
      <c r="AG119" s="195"/>
      <c r="AH119" s="193" t="str">
        <f ca="1">IF('6. Kl.'!$E$32="","",'6. Kl.'!$E$32) &amp; IF('6. Kl.'!$H$32="",""," / " &amp; '6. Kl.'!$H$32)</f>
        <v/>
      </c>
      <c r="AI119" s="194"/>
      <c r="AJ119" s="195"/>
      <c r="AK119" s="188" t="str">
        <f>C119</f>
        <v>Klub</v>
      </c>
      <c r="AL119" s="189"/>
      <c r="AM119" s="193" t="str">
        <f ca="1">IF('6. Kl.'!$E$33="","",'6. Kl.'!$E$33) &amp; IF('6. Kl.'!$H$33="",""," / " &amp; '6. Kl.'!$H$33)</f>
        <v/>
      </c>
      <c r="AN119" s="194"/>
      <c r="AO119" s="195"/>
      <c r="AP119" s="193" t="str">
        <f ca="1">IF('6. Kl.'!$E$34="","",'6. Kl.'!$E$34) &amp; IF('6. Kl.'!$H$34="",""," / " &amp; '6. Kl.'!$H$34)</f>
        <v/>
      </c>
      <c r="AQ119" s="194"/>
      <c r="AR119" s="195"/>
      <c r="AS119" s="193" t="str">
        <f ca="1">IF('6. Kl.'!$E$35="","",'6. Kl.'!$E$35) &amp; IF('6. Kl.'!$H$35="",""," / " &amp; '6. Kl.'!$H$35)</f>
        <v/>
      </c>
      <c r="AT119" s="194"/>
      <c r="AU119" s="195"/>
      <c r="AV119" s="193" t="str">
        <f ca="1">IF('6. Kl.'!$E$36="","",'6. Kl.'!$E$36) &amp; IF('6. Kl.'!$H$36="",""," / " &amp; '6. Kl.'!$H$36)</f>
        <v/>
      </c>
      <c r="AW119" s="194"/>
      <c r="AX119" s="195"/>
      <c r="AY119" s="193" t="str">
        <f ca="1">IF('6. Kl.'!$E$37="","",'6. Kl.'!$E$37) &amp; IF('6. Kl.'!$H$37="",""," / " &amp; '6. Kl.'!$H$37)</f>
        <v/>
      </c>
      <c r="AZ119" s="194"/>
      <c r="BA119" s="195"/>
      <c r="BB119" s="188" t="str">
        <f>C119</f>
        <v>Klub</v>
      </c>
      <c r="BC119" s="189"/>
      <c r="BD119" s="193" t="str">
        <f ca="1">IF('6. Kl.'!$E$38="","",'6. Kl.'!$E$38) &amp; IF('6. Kl.'!$H$38="",""," / " &amp; '6. Kl.'!$H$38)</f>
        <v/>
      </c>
      <c r="BE119" s="194"/>
      <c r="BF119" s="195"/>
      <c r="BG119" s="193" t="str">
        <f ca="1">IF('6. Kl.'!$E$39="","",'6. Kl.'!$E$39) &amp; IF('6. Kl.'!$H$39="",""," / " &amp; '6. Kl.'!$H$39)</f>
        <v/>
      </c>
      <c r="BH119" s="194"/>
      <c r="BI119" s="195"/>
      <c r="BJ119" s="193" t="str">
        <f ca="1">IF('6. Kl.'!$E$40="","",'6. Kl.'!$E$40) &amp; IF('6. Kl.'!$H$40="",""," / " &amp; '6. Kl.'!$H$40)</f>
        <v/>
      </c>
      <c r="BK119" s="194"/>
      <c r="BL119" s="195"/>
      <c r="BM119" s="193" t="str">
        <f ca="1">IF('6. Kl.'!$E$41="","",'6. Kl.'!$E$41) &amp; IF('6. Kl.'!$H$41="",""," / " &amp; '6. Kl.'!$H$41)</f>
        <v/>
      </c>
      <c r="BN119" s="194"/>
      <c r="BO119" s="195"/>
      <c r="BP119" s="193" t="str">
        <f ca="1">IF('6. Kl.'!$E$42="","",'6. Kl.'!$E$42) &amp; IF('6. Kl.'!$H$42="",""," / " &amp; '6. Kl.'!$H$42)</f>
        <v/>
      </c>
      <c r="BQ119" s="194"/>
      <c r="BR119" s="195"/>
      <c r="BV119" s="67">
        <v>1</v>
      </c>
    </row>
    <row r="120" spans="1:77" ht="32.1" customHeight="1">
      <c r="B120" s="147" t="str">
        <f>'6. Kl.'!B$45</f>
        <v>Elemente</v>
      </c>
      <c r="C120" s="148" t="s">
        <v>115</v>
      </c>
      <c r="D120" s="149"/>
      <c r="E120" s="214" t="str">
        <f>IF('6. Kl.'!$B$2='6. Kl.'!$L$1,'6. Kl. Judge Sheet'!$B$9,'6. Kl. Judge Sheet'!$B$10)</f>
        <v>Bemerkungen</v>
      </c>
      <c r="F120" s="150" t="s">
        <v>113</v>
      </c>
      <c r="G120" s="214" t="str">
        <f>IF('6. Kl.'!$B$2='6. Kl.'!$L$1,'6. Kl. Judge Sheet'!$D$9,'6. Kl. Judge Sheet'!$D$10)</f>
        <v>Wert</v>
      </c>
      <c r="H120" s="214" t="str">
        <f>IF('6. Kl.'!$B$2='6. Kl.'!$L$1,'6. Kl. Judge Sheet'!$B$9,'6. Kl. Judge Sheet'!$B$10)</f>
        <v>Bemerkungen</v>
      </c>
      <c r="I120" s="150" t="s">
        <v>113</v>
      </c>
      <c r="J120" s="214" t="str">
        <f>IF('6. Kl.'!$B$2='6. Kl.'!$L$1,'6. Kl. Judge Sheet'!$D$9,'6. Kl. Judge Sheet'!$D$10)</f>
        <v>Wert</v>
      </c>
      <c r="K120" s="214" t="str">
        <f>IF('6. Kl.'!$B$2='6. Kl.'!$L$1,'6. Kl. Judge Sheet'!$B$9,'6. Kl. Judge Sheet'!$B$10)</f>
        <v>Bemerkungen</v>
      </c>
      <c r="L120" s="150" t="s">
        <v>113</v>
      </c>
      <c r="M120" s="214" t="str">
        <f>IF('6. Kl.'!$B$2='6. Kl.'!$L$1,'6. Kl. Judge Sheet'!$D$9,'6. Kl. Judge Sheet'!$D$10)</f>
        <v>Wert</v>
      </c>
      <c r="N120" s="214" t="str">
        <f>IF('6. Kl.'!$B$2='6. Kl.'!$L$1,'6. Kl. Judge Sheet'!$B$9,'6. Kl. Judge Sheet'!$B$10)</f>
        <v>Bemerkungen</v>
      </c>
      <c r="O120" s="150" t="s">
        <v>113</v>
      </c>
      <c r="P120" s="214" t="str">
        <f>IF('6. Kl.'!$B$2='6. Kl.'!$L$1,'6. Kl. Judge Sheet'!$D$9,'6. Kl. Judge Sheet'!$D$10)</f>
        <v>Wert</v>
      </c>
      <c r="Q120" s="214" t="str">
        <f>IF('6. Kl.'!$B$2='6. Kl.'!$L$1,'6. Kl. Judge Sheet'!$B$9,'6. Kl. Judge Sheet'!$B$10)</f>
        <v>Bemerkungen</v>
      </c>
      <c r="R120" s="150" t="s">
        <v>113</v>
      </c>
      <c r="S120" s="214" t="str">
        <f>IF('6. Kl.'!$B$2='6. Kl.'!$L$1,'6. Kl. Judge Sheet'!$D$9,'6. Kl. Judge Sheet'!$D$10)</f>
        <v>Wert</v>
      </c>
      <c r="T120" s="148" t="s">
        <v>115</v>
      </c>
      <c r="U120" s="149"/>
      <c r="V120" s="214" t="str">
        <f>IF('6. Kl.'!$B$2='6. Kl.'!$L$1,'6. Kl. Judge Sheet'!$B$9,'6. Kl. Judge Sheet'!$B$10)</f>
        <v>Bemerkungen</v>
      </c>
      <c r="W120" s="150" t="s">
        <v>113</v>
      </c>
      <c r="X120" s="214" t="str">
        <f>IF('6. Kl.'!$B$2='6. Kl.'!$L$1,'6. Kl. Judge Sheet'!$D$9,'6. Kl. Judge Sheet'!$D$10)</f>
        <v>Wert</v>
      </c>
      <c r="Y120" s="214" t="str">
        <f>IF('6. Kl.'!$B$2='6. Kl.'!$L$1,'6. Kl. Judge Sheet'!$B$9,'6. Kl. Judge Sheet'!$B$10)</f>
        <v>Bemerkungen</v>
      </c>
      <c r="Z120" s="150" t="s">
        <v>113</v>
      </c>
      <c r="AA120" s="214" t="str">
        <f>IF('6. Kl.'!$B$2='6. Kl.'!$L$1,'6. Kl. Judge Sheet'!$D$9,'6. Kl. Judge Sheet'!$D$10)</f>
        <v>Wert</v>
      </c>
      <c r="AB120" s="214" t="str">
        <f>IF('6. Kl.'!$B$2='6. Kl.'!$L$1,'6. Kl. Judge Sheet'!$B$9,'6. Kl. Judge Sheet'!$B$10)</f>
        <v>Bemerkungen</v>
      </c>
      <c r="AC120" s="150" t="s">
        <v>113</v>
      </c>
      <c r="AD120" s="214" t="str">
        <f>IF('6. Kl.'!$B$2='6. Kl.'!$L$1,'6. Kl. Judge Sheet'!$D$9,'6. Kl. Judge Sheet'!$D$10)</f>
        <v>Wert</v>
      </c>
      <c r="AE120" s="214" t="str">
        <f>IF('6. Kl.'!$B$2='6. Kl.'!$L$1,'6. Kl. Judge Sheet'!$B$9,'6. Kl. Judge Sheet'!$B$10)</f>
        <v>Bemerkungen</v>
      </c>
      <c r="AF120" s="150" t="s">
        <v>113</v>
      </c>
      <c r="AG120" s="214" t="str">
        <f>IF('6. Kl.'!$B$2='6. Kl.'!$L$1,'6. Kl. Judge Sheet'!$D$9,'6. Kl. Judge Sheet'!$D$10)</f>
        <v>Wert</v>
      </c>
      <c r="AH120" s="214" t="str">
        <f>IF('6. Kl.'!$B$2='6. Kl.'!$L$1,'6. Kl. Judge Sheet'!$B$9,'6. Kl. Judge Sheet'!$B$10)</f>
        <v>Bemerkungen</v>
      </c>
      <c r="AI120" s="150" t="s">
        <v>113</v>
      </c>
      <c r="AJ120" s="214" t="str">
        <f>IF('6. Kl.'!$B$2='6. Kl.'!$L$1,'6. Kl. Judge Sheet'!$D$9,'6. Kl. Judge Sheet'!$D$10)</f>
        <v>Wert</v>
      </c>
      <c r="AK120" s="148" t="s">
        <v>115</v>
      </c>
      <c r="AL120" s="149"/>
      <c r="AM120" s="214" t="str">
        <f>IF('6. Kl.'!$B$2='6. Kl.'!$L$1,'6. Kl. Judge Sheet'!$B$9,'6. Kl. Judge Sheet'!$B$10)</f>
        <v>Bemerkungen</v>
      </c>
      <c r="AN120" s="150" t="s">
        <v>113</v>
      </c>
      <c r="AO120" s="214" t="str">
        <f>IF('6. Kl.'!$B$2='6. Kl.'!$L$1,'6. Kl. Judge Sheet'!$D$9,'6. Kl. Judge Sheet'!$D$10)</f>
        <v>Wert</v>
      </c>
      <c r="AP120" s="214" t="str">
        <f>IF('6. Kl.'!$B$2='6. Kl.'!$L$1,'6. Kl. Judge Sheet'!$B$9,'6. Kl. Judge Sheet'!$B$10)</f>
        <v>Bemerkungen</v>
      </c>
      <c r="AQ120" s="150" t="s">
        <v>113</v>
      </c>
      <c r="AR120" s="214" t="str">
        <f>IF('6. Kl.'!$B$2='6. Kl.'!$L$1,'6. Kl. Judge Sheet'!$D$9,'6. Kl. Judge Sheet'!$D$10)</f>
        <v>Wert</v>
      </c>
      <c r="AS120" s="214" t="str">
        <f>IF('6. Kl.'!$B$2='6. Kl.'!$L$1,'6. Kl. Judge Sheet'!$B$9,'6. Kl. Judge Sheet'!$B$10)</f>
        <v>Bemerkungen</v>
      </c>
      <c r="AT120" s="150" t="s">
        <v>113</v>
      </c>
      <c r="AU120" s="214" t="str">
        <f>IF('6. Kl.'!$B$2='6. Kl.'!$L$1,'6. Kl. Judge Sheet'!$D$9,'6. Kl. Judge Sheet'!$D$10)</f>
        <v>Wert</v>
      </c>
      <c r="AV120" s="214" t="str">
        <f>IF('6. Kl.'!$B$2='6. Kl.'!$L$1,'6. Kl. Judge Sheet'!$B$9,'6. Kl. Judge Sheet'!$B$10)</f>
        <v>Bemerkungen</v>
      </c>
      <c r="AW120" s="150" t="s">
        <v>113</v>
      </c>
      <c r="AX120" s="214" t="str">
        <f>IF('6. Kl.'!$B$2='6. Kl.'!$L$1,'6. Kl. Judge Sheet'!$D$9,'6. Kl. Judge Sheet'!$D$10)</f>
        <v>Wert</v>
      </c>
      <c r="AY120" s="214" t="str">
        <f>IF('6. Kl.'!$B$2='6. Kl.'!$L$1,'6. Kl. Judge Sheet'!$B$9,'6. Kl. Judge Sheet'!$B$10)</f>
        <v>Bemerkungen</v>
      </c>
      <c r="AZ120" s="150" t="s">
        <v>113</v>
      </c>
      <c r="BA120" s="214" t="str">
        <f>IF('6. Kl.'!$B$2='6. Kl.'!$L$1,'6. Kl. Judge Sheet'!$D$9,'6. Kl. Judge Sheet'!$D$10)</f>
        <v>Wert</v>
      </c>
      <c r="BB120" s="148" t="s">
        <v>115</v>
      </c>
      <c r="BC120" s="149"/>
      <c r="BD120" s="214" t="str">
        <f>IF('6. Kl.'!$B$2='6. Kl.'!$L$1,'6. Kl. Judge Sheet'!$B$9,'6. Kl. Judge Sheet'!$B$10)</f>
        <v>Bemerkungen</v>
      </c>
      <c r="BE120" s="150" t="s">
        <v>113</v>
      </c>
      <c r="BF120" s="214" t="str">
        <f>IF('6. Kl.'!$B$2='6. Kl.'!$L$1,'6. Kl. Judge Sheet'!$D$9,'6. Kl. Judge Sheet'!$D$10)</f>
        <v>Wert</v>
      </c>
      <c r="BG120" s="214" t="str">
        <f>IF('6. Kl.'!$B$2='6. Kl.'!$L$1,'6. Kl. Judge Sheet'!$B$9,'6. Kl. Judge Sheet'!$B$10)</f>
        <v>Bemerkungen</v>
      </c>
      <c r="BH120" s="150" t="s">
        <v>113</v>
      </c>
      <c r="BI120" s="214" t="str">
        <f>IF('6. Kl.'!$B$2='6. Kl.'!$L$1,'6. Kl. Judge Sheet'!$D$9,'6. Kl. Judge Sheet'!$D$10)</f>
        <v>Wert</v>
      </c>
      <c r="BJ120" s="214" t="str">
        <f>IF('6. Kl.'!$B$2='6. Kl.'!$L$1,'6. Kl. Judge Sheet'!$B$9,'6. Kl. Judge Sheet'!$B$10)</f>
        <v>Bemerkungen</v>
      </c>
      <c r="BK120" s="150" t="s">
        <v>113</v>
      </c>
      <c r="BL120" s="214" t="str">
        <f>IF('6. Kl.'!$B$2='6. Kl.'!$L$1,'6. Kl. Judge Sheet'!$D$9,'6. Kl. Judge Sheet'!$D$10)</f>
        <v>Wert</v>
      </c>
      <c r="BM120" s="214" t="str">
        <f>IF('6. Kl.'!$B$2='6. Kl.'!$L$1,'6. Kl. Judge Sheet'!$B$9,'6. Kl. Judge Sheet'!$B$10)</f>
        <v>Bemerkungen</v>
      </c>
      <c r="BN120" s="150" t="s">
        <v>113</v>
      </c>
      <c r="BO120" s="214" t="str">
        <f>IF('6. Kl.'!$B$2='6. Kl.'!$L$1,'6. Kl. Judge Sheet'!$D$9,'6. Kl. Judge Sheet'!$D$10)</f>
        <v>Wert</v>
      </c>
      <c r="BP120" s="214" t="str">
        <f>IF('6. Kl.'!$B$2='6. Kl.'!$L$1,'6. Kl. Judge Sheet'!$B$9,'6. Kl. Judge Sheet'!$B$10)</f>
        <v>Bemerkungen</v>
      </c>
      <c r="BQ120" s="150" t="s">
        <v>113</v>
      </c>
      <c r="BR120" s="214" t="str">
        <f>IF('6. Kl.'!$B$2='6. Kl.'!$L$1,'6. Kl. Judge Sheet'!$D$9,'6. Kl. Judge Sheet'!$D$10)</f>
        <v>Wert</v>
      </c>
      <c r="BV120" s="67"/>
    </row>
    <row r="121" spans="1:77" ht="32.1" customHeight="1">
      <c r="B121" s="151" t="str">
        <f>CONCATENATE(LEFT(B$14,LEN(B$14)-1)," ",'6. Kl.'!A$46,":")</f>
        <v>Element 1:</v>
      </c>
      <c r="C121" s="196">
        <f>IF('6. Kl.'!$E$46="","",'6. Kl.'!$E$46)</f>
        <v>0.4</v>
      </c>
      <c r="D121" s="152" t="s">
        <v>111</v>
      </c>
      <c r="E121" s="153"/>
      <c r="F121" s="216"/>
      <c r="G121" s="220"/>
      <c r="H121" s="153"/>
      <c r="I121" s="216"/>
      <c r="J121" s="220"/>
      <c r="K121" s="153"/>
      <c r="L121" s="216"/>
      <c r="M121" s="220"/>
      <c r="N121" s="153"/>
      <c r="O121" s="216"/>
      <c r="P121" s="220"/>
      <c r="Q121" s="153"/>
      <c r="R121" s="216"/>
      <c r="S121" s="220"/>
      <c r="T121" s="196">
        <f>IF('6. Kl.'!$E$46="","",'6. Kl.'!$E$46)</f>
        <v>0.4</v>
      </c>
      <c r="U121" s="152" t="s">
        <v>111</v>
      </c>
      <c r="V121" s="153"/>
      <c r="W121" s="216"/>
      <c r="X121" s="220"/>
      <c r="Y121" s="153"/>
      <c r="Z121" s="216"/>
      <c r="AA121" s="220"/>
      <c r="AB121" s="153"/>
      <c r="AC121" s="216"/>
      <c r="AD121" s="220"/>
      <c r="AE121" s="153"/>
      <c r="AF121" s="216"/>
      <c r="AG121" s="220"/>
      <c r="AH121" s="153"/>
      <c r="AI121" s="216"/>
      <c r="AJ121" s="220"/>
      <c r="AK121" s="196">
        <f>IF('6. Kl.'!$E$46="","",'6. Kl.'!$E$46)</f>
        <v>0.4</v>
      </c>
      <c r="AL121" s="152" t="s">
        <v>111</v>
      </c>
      <c r="AM121" s="153"/>
      <c r="AN121" s="216"/>
      <c r="AO121" s="220"/>
      <c r="AP121" s="153"/>
      <c r="AQ121" s="216"/>
      <c r="AR121" s="220"/>
      <c r="AS121" s="153"/>
      <c r="AT121" s="216"/>
      <c r="AU121" s="220"/>
      <c r="AV121" s="153"/>
      <c r="AW121" s="216"/>
      <c r="AX121" s="220"/>
      <c r="AY121" s="153"/>
      <c r="AZ121" s="216"/>
      <c r="BA121" s="220"/>
      <c r="BB121" s="196">
        <f>IF('6. Kl.'!$E$46="","",'6. Kl.'!$E$46)</f>
        <v>0.4</v>
      </c>
      <c r="BC121" s="152" t="s">
        <v>111</v>
      </c>
      <c r="BD121" s="153"/>
      <c r="BE121" s="216"/>
      <c r="BF121" s="220"/>
      <c r="BG121" s="153"/>
      <c r="BH121" s="216"/>
      <c r="BI121" s="220"/>
      <c r="BJ121" s="153"/>
      <c r="BK121" s="216"/>
      <c r="BL121" s="220"/>
      <c r="BM121" s="153"/>
      <c r="BN121" s="216"/>
      <c r="BO121" s="220"/>
      <c r="BP121" s="153"/>
      <c r="BQ121" s="216"/>
      <c r="BR121" s="220"/>
      <c r="BV121" s="68">
        <v>1</v>
      </c>
    </row>
    <row r="122" spans="1:77" ht="32.1" customHeight="1">
      <c r="B122" s="418" t="str">
        <f>IF('6. Kl.'!$B$46="","",'6. Kl.'!$B$46)</f>
        <v>Salchow</v>
      </c>
      <c r="C122" s="197"/>
      <c r="D122" s="155" t="s">
        <v>110</v>
      </c>
      <c r="E122" s="156"/>
      <c r="F122" s="217"/>
      <c r="G122" s="219" t="str">
        <f>IF(F121="","",MAX(F121,F122,F123)/10*$C$15+$C$15)</f>
        <v/>
      </c>
      <c r="H122" s="156"/>
      <c r="I122" s="217"/>
      <c r="J122" s="219" t="str">
        <f>IF(I121="","",MAX(I121,I122,I123)/10*$C$15+$C$15)</f>
        <v/>
      </c>
      <c r="K122" s="156"/>
      <c r="L122" s="217"/>
      <c r="M122" s="219" t="str">
        <f>IF(L121="","",MAX(L121,L122,L123)/10*$C$15+$C$15)</f>
        <v/>
      </c>
      <c r="N122" s="156"/>
      <c r="O122" s="217"/>
      <c r="P122" s="219" t="str">
        <f>IF(O121="","",MAX(O121,O122,O123)/10*$C$15+$C$15)</f>
        <v/>
      </c>
      <c r="Q122" s="156"/>
      <c r="R122" s="217"/>
      <c r="S122" s="219" t="str">
        <f>IF(R121="","",MAX(R121,R122,R123)/10*$C$15+$C$15)</f>
        <v/>
      </c>
      <c r="T122" s="197"/>
      <c r="U122" s="155" t="s">
        <v>110</v>
      </c>
      <c r="V122" s="156"/>
      <c r="W122" s="217"/>
      <c r="X122" s="219" t="str">
        <f>IF(W121="","",MAX(W121,W122,W123)/10*$C$15+$C$15)</f>
        <v/>
      </c>
      <c r="Y122" s="156"/>
      <c r="Z122" s="217"/>
      <c r="AA122" s="219" t="str">
        <f>IF(Z121="","",MAX(Z121,Z122,Z123)/10*$C$15+$C$15)</f>
        <v/>
      </c>
      <c r="AB122" s="156"/>
      <c r="AC122" s="217"/>
      <c r="AD122" s="219" t="str">
        <f>IF(AC121="","",MAX(AC121,AC122,AC123)/10*$C$15+$C$15)</f>
        <v/>
      </c>
      <c r="AE122" s="156"/>
      <c r="AF122" s="217"/>
      <c r="AG122" s="219" t="str">
        <f>IF(AF121="","",MAX(AF121,AF122,AF123)/10*$C$15+$C$15)</f>
        <v/>
      </c>
      <c r="AH122" s="156"/>
      <c r="AI122" s="217"/>
      <c r="AJ122" s="219" t="str">
        <f>IF(AI121="","",MAX(AI121,AI122,AI123)/10*$C$15+$C$15)</f>
        <v/>
      </c>
      <c r="AK122" s="197"/>
      <c r="AL122" s="155" t="s">
        <v>110</v>
      </c>
      <c r="AM122" s="156"/>
      <c r="AN122" s="217"/>
      <c r="AO122" s="219" t="str">
        <f>IF(AN121="","",MAX(AN121,AN122,AN123)/10*$C$15+$C$15)</f>
        <v/>
      </c>
      <c r="AP122" s="156"/>
      <c r="AQ122" s="217"/>
      <c r="AR122" s="219" t="str">
        <f>IF(AQ121="","",MAX(AQ121,AQ122,AQ123)/10*$C$15+$C$15)</f>
        <v/>
      </c>
      <c r="AS122" s="156"/>
      <c r="AT122" s="217"/>
      <c r="AU122" s="219" t="str">
        <f>IF(AT121="","",MAX(AT121,AT122,AT123)/10*$C$15+$C$15)</f>
        <v/>
      </c>
      <c r="AV122" s="156"/>
      <c r="AW122" s="217"/>
      <c r="AX122" s="219" t="str">
        <f>IF(AW121="","",MAX(AW121,AW122,AW123)/10*$C$15+$C$15)</f>
        <v/>
      </c>
      <c r="AY122" s="156"/>
      <c r="AZ122" s="217"/>
      <c r="BA122" s="219" t="str">
        <f>IF(AZ121="","",MAX(AZ121,AZ122,AZ123)/10*$C$15+$C$15)</f>
        <v/>
      </c>
      <c r="BB122" s="197"/>
      <c r="BC122" s="155" t="s">
        <v>110</v>
      </c>
      <c r="BD122" s="156"/>
      <c r="BE122" s="217"/>
      <c r="BF122" s="219" t="str">
        <f>IF(BE121="","",MAX(BE121,BE122,BE123)/10*$C$15+$C$15)</f>
        <v/>
      </c>
      <c r="BG122" s="156"/>
      <c r="BH122" s="217"/>
      <c r="BI122" s="219" t="str">
        <f>IF(BH121="","",MAX(BH121,BH122,BH123)/10*$C$15+$C$15)</f>
        <v/>
      </c>
      <c r="BJ122" s="156"/>
      <c r="BK122" s="217"/>
      <c r="BL122" s="219" t="str">
        <f>IF(BK121="","",MAX(BK121,BK122,BK123)/10*$C$15+$C$15)</f>
        <v/>
      </c>
      <c r="BM122" s="156"/>
      <c r="BN122" s="217"/>
      <c r="BO122" s="219" t="str">
        <f>IF(BN121="","",MAX(BN121,BN122,BN123)/10*$C$15+$C$15)</f>
        <v/>
      </c>
      <c r="BP122" s="156"/>
      <c r="BQ122" s="217"/>
      <c r="BR122" s="219" t="str">
        <f>IF(BQ121="","",MAX(BQ121,BQ122,BQ123)/10*$C$15+$C$15)</f>
        <v/>
      </c>
    </row>
    <row r="123" spans="1:77" ht="32.1" customHeight="1">
      <c r="B123" s="419"/>
      <c r="C123" s="198"/>
      <c r="D123" s="155" t="s">
        <v>109</v>
      </c>
      <c r="E123" s="150"/>
      <c r="F123" s="218"/>
      <c r="G123" s="221"/>
      <c r="H123" s="150"/>
      <c r="I123" s="218"/>
      <c r="J123" s="221"/>
      <c r="K123" s="150"/>
      <c r="L123" s="218"/>
      <c r="M123" s="221"/>
      <c r="N123" s="150"/>
      <c r="O123" s="218"/>
      <c r="P123" s="221"/>
      <c r="Q123" s="150"/>
      <c r="R123" s="218"/>
      <c r="S123" s="221"/>
      <c r="T123" s="198"/>
      <c r="U123" s="155" t="s">
        <v>109</v>
      </c>
      <c r="V123" s="150"/>
      <c r="W123" s="218"/>
      <c r="X123" s="221"/>
      <c r="Y123" s="150"/>
      <c r="Z123" s="218"/>
      <c r="AA123" s="221"/>
      <c r="AB123" s="150"/>
      <c r="AC123" s="218"/>
      <c r="AD123" s="221"/>
      <c r="AE123" s="150"/>
      <c r="AF123" s="218"/>
      <c r="AG123" s="221"/>
      <c r="AH123" s="150"/>
      <c r="AI123" s="218"/>
      <c r="AJ123" s="221"/>
      <c r="AK123" s="198"/>
      <c r="AL123" s="155" t="s">
        <v>109</v>
      </c>
      <c r="AM123" s="150"/>
      <c r="AN123" s="218"/>
      <c r="AO123" s="221"/>
      <c r="AP123" s="150"/>
      <c r="AQ123" s="218"/>
      <c r="AR123" s="221"/>
      <c r="AS123" s="150"/>
      <c r="AT123" s="218"/>
      <c r="AU123" s="221"/>
      <c r="AV123" s="150"/>
      <c r="AW123" s="218"/>
      <c r="AX123" s="221"/>
      <c r="AY123" s="150"/>
      <c r="AZ123" s="218"/>
      <c r="BA123" s="221"/>
      <c r="BB123" s="198"/>
      <c r="BC123" s="155" t="s">
        <v>109</v>
      </c>
      <c r="BD123" s="150"/>
      <c r="BE123" s="218"/>
      <c r="BF123" s="221"/>
      <c r="BG123" s="150"/>
      <c r="BH123" s="218"/>
      <c r="BI123" s="221"/>
      <c r="BJ123" s="150"/>
      <c r="BK123" s="218"/>
      <c r="BL123" s="221"/>
      <c r="BM123" s="150"/>
      <c r="BN123" s="218"/>
      <c r="BO123" s="221"/>
      <c r="BP123" s="150"/>
      <c r="BQ123" s="218"/>
      <c r="BR123" s="221"/>
    </row>
    <row r="124" spans="1:77" ht="32.1" customHeight="1">
      <c r="B124" s="151" t="str">
        <f>CONCATENATE(LEFT(B$14,LEN(B$14)-1)," ",'6. Kl.'!A$47,":")</f>
        <v>Element 2:</v>
      </c>
      <c r="C124" s="196">
        <f>IF('6. Kl.'!$E$47="","",'6. Kl.'!$E$47)</f>
        <v>0.5</v>
      </c>
      <c r="D124" s="152" t="s">
        <v>111</v>
      </c>
      <c r="E124" s="150"/>
      <c r="F124" s="218"/>
      <c r="G124" s="222"/>
      <c r="H124" s="150"/>
      <c r="I124" s="218"/>
      <c r="J124" s="222"/>
      <c r="K124" s="150"/>
      <c r="L124" s="218"/>
      <c r="M124" s="222"/>
      <c r="N124" s="150"/>
      <c r="O124" s="218"/>
      <c r="P124" s="222"/>
      <c r="Q124" s="150"/>
      <c r="R124" s="218"/>
      <c r="S124" s="222"/>
      <c r="T124" s="196">
        <f>IF('6. Kl.'!$E$47="","",'6. Kl.'!$E$47)</f>
        <v>0.5</v>
      </c>
      <c r="U124" s="152" t="s">
        <v>111</v>
      </c>
      <c r="V124" s="150"/>
      <c r="W124" s="218"/>
      <c r="X124" s="222"/>
      <c r="Y124" s="150"/>
      <c r="Z124" s="218"/>
      <c r="AA124" s="222"/>
      <c r="AB124" s="150"/>
      <c r="AC124" s="218"/>
      <c r="AD124" s="222"/>
      <c r="AE124" s="150"/>
      <c r="AF124" s="218"/>
      <c r="AG124" s="222"/>
      <c r="AH124" s="150"/>
      <c r="AI124" s="218"/>
      <c r="AJ124" s="222"/>
      <c r="AK124" s="196">
        <f>IF('6. Kl.'!$E$47="","",'6. Kl.'!$E$47)</f>
        <v>0.5</v>
      </c>
      <c r="AL124" s="152" t="s">
        <v>111</v>
      </c>
      <c r="AM124" s="150"/>
      <c r="AN124" s="218"/>
      <c r="AO124" s="222"/>
      <c r="AP124" s="150"/>
      <c r="AQ124" s="218"/>
      <c r="AR124" s="222"/>
      <c r="AS124" s="150"/>
      <c r="AT124" s="218"/>
      <c r="AU124" s="222"/>
      <c r="AV124" s="150"/>
      <c r="AW124" s="218"/>
      <c r="AX124" s="222"/>
      <c r="AY124" s="150"/>
      <c r="AZ124" s="218"/>
      <c r="BA124" s="222"/>
      <c r="BB124" s="196">
        <f>IF('6. Kl.'!$E$47="","",'6. Kl.'!$E$47)</f>
        <v>0.5</v>
      </c>
      <c r="BC124" s="152" t="s">
        <v>111</v>
      </c>
      <c r="BD124" s="150"/>
      <c r="BE124" s="218"/>
      <c r="BF124" s="222"/>
      <c r="BG124" s="150"/>
      <c r="BH124" s="218"/>
      <c r="BI124" s="222"/>
      <c r="BJ124" s="150"/>
      <c r="BK124" s="218"/>
      <c r="BL124" s="222"/>
      <c r="BM124" s="150"/>
      <c r="BN124" s="218"/>
      <c r="BO124" s="222"/>
      <c r="BP124" s="150"/>
      <c r="BQ124" s="218"/>
      <c r="BR124" s="222"/>
      <c r="BV124" s="68">
        <v>1</v>
      </c>
    </row>
    <row r="125" spans="1:77" ht="32.1" customHeight="1">
      <c r="B125" s="154" t="str">
        <f>IF('6. Kl.'!$B$47="","",'6. Kl.'!$B$47)</f>
        <v>Rittberger</v>
      </c>
      <c r="C125" s="197"/>
      <c r="D125" s="152" t="s">
        <v>110</v>
      </c>
      <c r="E125" s="150"/>
      <c r="F125" s="218"/>
      <c r="G125" s="219" t="str">
        <f>IF(F124="","",MAX(F124,F125,F126)/10*$C$18+$C$18)</f>
        <v/>
      </c>
      <c r="H125" s="150"/>
      <c r="I125" s="218"/>
      <c r="J125" s="219" t="str">
        <f>IF(I124="","",MAX(I124,I125,I126)/10*$C$18+$C$18)</f>
        <v/>
      </c>
      <c r="K125" s="150"/>
      <c r="L125" s="218"/>
      <c r="M125" s="219" t="str">
        <f>IF(L124="","",MAX(L124,L125,L126)/10*$C$18+$C$18)</f>
        <v/>
      </c>
      <c r="N125" s="150"/>
      <c r="O125" s="218"/>
      <c r="P125" s="219" t="str">
        <f>IF(O124="","",MAX(O124,O125,O126)/10*$C$18+$C$18)</f>
        <v/>
      </c>
      <c r="Q125" s="150"/>
      <c r="R125" s="218"/>
      <c r="S125" s="219" t="str">
        <f>IF(R124="","",MAX(R124,R125,R126)/10*$C$18+$C$18)</f>
        <v/>
      </c>
      <c r="T125" s="197"/>
      <c r="U125" s="152" t="s">
        <v>110</v>
      </c>
      <c r="V125" s="150"/>
      <c r="W125" s="218"/>
      <c r="X125" s="219" t="str">
        <f>IF(W124="","",MAX(W124,W125,W126)/10*$C$18+$C$18)</f>
        <v/>
      </c>
      <c r="Y125" s="150"/>
      <c r="Z125" s="218"/>
      <c r="AA125" s="219" t="str">
        <f>IF(Z124="","",MAX(Z124,Z125,Z126)/10*$C$18+$C$18)</f>
        <v/>
      </c>
      <c r="AB125" s="150"/>
      <c r="AC125" s="218"/>
      <c r="AD125" s="219" t="str">
        <f>IF(AC124="","",MAX(AC124,AC125,AC126)/10*$C$18+$C$18)</f>
        <v/>
      </c>
      <c r="AE125" s="150"/>
      <c r="AF125" s="218"/>
      <c r="AG125" s="219" t="str">
        <f>IF(AF124="","",MAX(AF124,AF125,AF126)/10*$C$18+$C$18)</f>
        <v/>
      </c>
      <c r="AH125" s="150"/>
      <c r="AI125" s="218"/>
      <c r="AJ125" s="219" t="str">
        <f>IF(AI124="","",MAX(AI124,AI125,AI126)/10*$C$18+$C$18)</f>
        <v/>
      </c>
      <c r="AK125" s="197"/>
      <c r="AL125" s="152" t="s">
        <v>110</v>
      </c>
      <c r="AM125" s="150"/>
      <c r="AN125" s="218"/>
      <c r="AO125" s="219" t="str">
        <f>IF(AN124="","",MAX(AN124,AN125,AN126)/10*$C$18+$C$18)</f>
        <v/>
      </c>
      <c r="AP125" s="150"/>
      <c r="AQ125" s="218"/>
      <c r="AR125" s="219" t="str">
        <f>IF(AQ124="","",MAX(AQ124,AQ125,AQ126)/10*$C$18+$C$18)</f>
        <v/>
      </c>
      <c r="AS125" s="150"/>
      <c r="AT125" s="218"/>
      <c r="AU125" s="219" t="str">
        <f>IF(AT124="","",MAX(AT124,AT125,AT126)/10*$C$18+$C$18)</f>
        <v/>
      </c>
      <c r="AV125" s="150"/>
      <c r="AW125" s="218"/>
      <c r="AX125" s="219" t="str">
        <f>IF(AW124="","",MAX(AW124,AW125,AW126)/10*$C$18+$C$18)</f>
        <v/>
      </c>
      <c r="AY125" s="150"/>
      <c r="AZ125" s="218"/>
      <c r="BA125" s="219" t="str">
        <f>IF(AZ124="","",MAX(AZ124,AZ125,AZ126)/10*$C$18+$C$18)</f>
        <v/>
      </c>
      <c r="BB125" s="197"/>
      <c r="BC125" s="152" t="s">
        <v>110</v>
      </c>
      <c r="BD125" s="150"/>
      <c r="BE125" s="218"/>
      <c r="BF125" s="219" t="str">
        <f>IF(BE124="","",MAX(BE124,BE125,BE126)/10*$C$18+$C$18)</f>
        <v/>
      </c>
      <c r="BG125" s="150"/>
      <c r="BH125" s="218"/>
      <c r="BI125" s="219" t="str">
        <f>IF(BH124="","",MAX(BH124,BH125,BH126)/10*$C$18+$C$18)</f>
        <v/>
      </c>
      <c r="BJ125" s="150"/>
      <c r="BK125" s="218"/>
      <c r="BL125" s="219" t="str">
        <f>IF(BK124="","",MAX(BK124,BK125,BK126)/10*$C$18+$C$18)</f>
        <v/>
      </c>
      <c r="BM125" s="150"/>
      <c r="BN125" s="218"/>
      <c r="BO125" s="219" t="str">
        <f>IF(BN124="","",MAX(BN124,BN125,BN126)/10*$C$18+$C$18)</f>
        <v/>
      </c>
      <c r="BP125" s="150"/>
      <c r="BQ125" s="218"/>
      <c r="BR125" s="219" t="str">
        <f>IF(BQ124="","",MAX(BQ124,BQ125,BQ126)/10*$C$18+$C$18)</f>
        <v/>
      </c>
    </row>
    <row r="126" spans="1:77" ht="32.1" customHeight="1">
      <c r="B126" s="154"/>
      <c r="C126" s="198"/>
      <c r="D126" s="152" t="s">
        <v>109</v>
      </c>
      <c r="E126" s="150"/>
      <c r="F126" s="218"/>
      <c r="G126" s="223"/>
      <c r="H126" s="150"/>
      <c r="I126" s="218"/>
      <c r="J126" s="223"/>
      <c r="K126" s="150"/>
      <c r="L126" s="218"/>
      <c r="M126" s="223"/>
      <c r="N126" s="150"/>
      <c r="O126" s="218"/>
      <c r="P126" s="223"/>
      <c r="Q126" s="150"/>
      <c r="R126" s="218"/>
      <c r="S126" s="223"/>
      <c r="T126" s="198"/>
      <c r="U126" s="152" t="s">
        <v>109</v>
      </c>
      <c r="V126" s="150"/>
      <c r="W126" s="218"/>
      <c r="X126" s="223"/>
      <c r="Y126" s="150"/>
      <c r="Z126" s="218"/>
      <c r="AA126" s="223"/>
      <c r="AB126" s="150"/>
      <c r="AC126" s="218"/>
      <c r="AD126" s="223"/>
      <c r="AE126" s="150"/>
      <c r="AF126" s="218"/>
      <c r="AG126" s="223"/>
      <c r="AH126" s="150"/>
      <c r="AI126" s="218"/>
      <c r="AJ126" s="223"/>
      <c r="AK126" s="198"/>
      <c r="AL126" s="152" t="s">
        <v>109</v>
      </c>
      <c r="AM126" s="150"/>
      <c r="AN126" s="218"/>
      <c r="AO126" s="223"/>
      <c r="AP126" s="150"/>
      <c r="AQ126" s="218"/>
      <c r="AR126" s="223"/>
      <c r="AS126" s="150"/>
      <c r="AT126" s="218"/>
      <c r="AU126" s="223"/>
      <c r="AV126" s="150"/>
      <c r="AW126" s="218"/>
      <c r="AX126" s="223"/>
      <c r="AY126" s="150"/>
      <c r="AZ126" s="218"/>
      <c r="BA126" s="223"/>
      <c r="BB126" s="198"/>
      <c r="BC126" s="152" t="s">
        <v>109</v>
      </c>
      <c r="BD126" s="150"/>
      <c r="BE126" s="218"/>
      <c r="BF126" s="223"/>
      <c r="BG126" s="150"/>
      <c r="BH126" s="218"/>
      <c r="BI126" s="223"/>
      <c r="BJ126" s="150"/>
      <c r="BK126" s="218"/>
      <c r="BL126" s="223"/>
      <c r="BM126" s="150"/>
      <c r="BN126" s="218"/>
      <c r="BO126" s="223"/>
      <c r="BP126" s="150"/>
      <c r="BQ126" s="218"/>
      <c r="BR126" s="223"/>
    </row>
    <row r="127" spans="1:77" ht="32.1" customHeight="1">
      <c r="B127" s="151" t="str">
        <f>CONCATENATE(LEFT(B$14,LEN(B$14)-1)," ",'6. Kl.'!A$48,":")</f>
        <v>Element 3:</v>
      </c>
      <c r="C127" s="196">
        <f>IF('6. Kl.'!$E$48="","",'6. Kl.'!$E$48)</f>
        <v>0.5</v>
      </c>
      <c r="D127" s="152" t="s">
        <v>111</v>
      </c>
      <c r="E127" s="150"/>
      <c r="F127" s="218"/>
      <c r="G127" s="222"/>
      <c r="H127" s="150"/>
      <c r="I127" s="218"/>
      <c r="J127" s="222"/>
      <c r="K127" s="150"/>
      <c r="L127" s="218"/>
      <c r="M127" s="222"/>
      <c r="N127" s="150"/>
      <c r="O127" s="218"/>
      <c r="P127" s="222"/>
      <c r="Q127" s="150"/>
      <c r="R127" s="218"/>
      <c r="S127" s="222"/>
      <c r="T127" s="196">
        <f>IF('6. Kl.'!$E$48="","",'6. Kl.'!$E$48)</f>
        <v>0.5</v>
      </c>
      <c r="U127" s="152" t="s">
        <v>111</v>
      </c>
      <c r="V127" s="150"/>
      <c r="W127" s="218"/>
      <c r="X127" s="222"/>
      <c r="Y127" s="150"/>
      <c r="Z127" s="218"/>
      <c r="AA127" s="222"/>
      <c r="AB127" s="150"/>
      <c r="AC127" s="218"/>
      <c r="AD127" s="222"/>
      <c r="AE127" s="150"/>
      <c r="AF127" s="218"/>
      <c r="AG127" s="222"/>
      <c r="AH127" s="150"/>
      <c r="AI127" s="218"/>
      <c r="AJ127" s="222"/>
      <c r="AK127" s="196">
        <f>IF('6. Kl.'!$E$48="","",'6. Kl.'!$E$48)</f>
        <v>0.5</v>
      </c>
      <c r="AL127" s="152" t="s">
        <v>111</v>
      </c>
      <c r="AM127" s="150"/>
      <c r="AN127" s="218"/>
      <c r="AO127" s="222"/>
      <c r="AP127" s="150"/>
      <c r="AQ127" s="218"/>
      <c r="AR127" s="222"/>
      <c r="AS127" s="150"/>
      <c r="AT127" s="218"/>
      <c r="AU127" s="222"/>
      <c r="AV127" s="150"/>
      <c r="AW127" s="218"/>
      <c r="AX127" s="222"/>
      <c r="AY127" s="150"/>
      <c r="AZ127" s="218"/>
      <c r="BA127" s="222"/>
      <c r="BB127" s="196">
        <f>IF('6. Kl.'!$E$48="","",'6. Kl.'!$E$48)</f>
        <v>0.5</v>
      </c>
      <c r="BC127" s="152" t="s">
        <v>111</v>
      </c>
      <c r="BD127" s="150"/>
      <c r="BE127" s="218"/>
      <c r="BF127" s="222"/>
      <c r="BG127" s="150"/>
      <c r="BH127" s="218"/>
      <c r="BI127" s="222"/>
      <c r="BJ127" s="150"/>
      <c r="BK127" s="218"/>
      <c r="BL127" s="222"/>
      <c r="BM127" s="150"/>
      <c r="BN127" s="218"/>
      <c r="BO127" s="222"/>
      <c r="BP127" s="150"/>
      <c r="BQ127" s="218"/>
      <c r="BR127" s="222"/>
      <c r="BV127" s="68" t="e">
        <f>'6. Kl.'!#REF!</f>
        <v>#REF!</v>
      </c>
    </row>
    <row r="128" spans="1:77" ht="32.1" customHeight="1">
      <c r="B128" s="418" t="str">
        <f>IF('6. Kl.'!$B$48="","",'6. Kl.'!$B$48)</f>
        <v>Flip</v>
      </c>
      <c r="C128" s="197"/>
      <c r="D128" s="152" t="s">
        <v>110</v>
      </c>
      <c r="E128" s="156"/>
      <c r="F128" s="217"/>
      <c r="G128" s="219" t="str">
        <f>IF(F127="","",MAX(F127,F128,F129)/10*$C$21+$C$21)</f>
        <v/>
      </c>
      <c r="H128" s="156"/>
      <c r="I128" s="217"/>
      <c r="J128" s="219" t="str">
        <f>IF(I127="","",MAX(I127,I128,I129)/10*$C$21+$C$21)</f>
        <v/>
      </c>
      <c r="K128" s="156"/>
      <c r="L128" s="217"/>
      <c r="M128" s="219" t="str">
        <f>IF(L127="","",MAX(L127,L128,L129)/10*$C$21+$C$21)</f>
        <v/>
      </c>
      <c r="N128" s="156"/>
      <c r="O128" s="217"/>
      <c r="P128" s="219" t="str">
        <f>IF(O127="","",MAX(O127,O128,O129)/10*$C$21+$C$21)</f>
        <v/>
      </c>
      <c r="Q128" s="156"/>
      <c r="R128" s="217"/>
      <c r="S128" s="219" t="str">
        <f>IF(R127="","",MAX(R127,R128,R129)/10*$C$21+$C$21)</f>
        <v/>
      </c>
      <c r="T128" s="197"/>
      <c r="U128" s="152" t="s">
        <v>110</v>
      </c>
      <c r="V128" s="156"/>
      <c r="W128" s="217"/>
      <c r="X128" s="219" t="str">
        <f>IF(W127="","",MAX(W127,W128,W129)/10*$C$21+$C$21)</f>
        <v/>
      </c>
      <c r="Y128" s="156"/>
      <c r="Z128" s="217"/>
      <c r="AA128" s="219" t="str">
        <f>IF(Z127="","",MAX(Z127,Z128,Z129)/10*$C$21+$C$21)</f>
        <v/>
      </c>
      <c r="AB128" s="156"/>
      <c r="AC128" s="217"/>
      <c r="AD128" s="219" t="str">
        <f>IF(AC127="","",MAX(AC127,AC128,AC129)/10*$C$21+$C$21)</f>
        <v/>
      </c>
      <c r="AE128" s="156"/>
      <c r="AF128" s="217"/>
      <c r="AG128" s="219" t="str">
        <f>IF(AF127="","",MAX(AF127,AF128,AF129)/10*$C$21+$C$21)</f>
        <v/>
      </c>
      <c r="AH128" s="156"/>
      <c r="AI128" s="217"/>
      <c r="AJ128" s="219" t="str">
        <f>IF(AI127="","",MAX(AI127,AI128,AI129)/10*$C$21+$C$21)</f>
        <v/>
      </c>
      <c r="AK128" s="197"/>
      <c r="AL128" s="152" t="s">
        <v>110</v>
      </c>
      <c r="AM128" s="156"/>
      <c r="AN128" s="217"/>
      <c r="AO128" s="219" t="str">
        <f>IF(AN127="","",MAX(AN127,AN128,AN129)/10*$C$21+$C$21)</f>
        <v/>
      </c>
      <c r="AP128" s="156"/>
      <c r="AQ128" s="217"/>
      <c r="AR128" s="219" t="str">
        <f>IF(AQ127="","",MAX(AQ127,AQ128,AQ129)/10*$C$21+$C$21)</f>
        <v/>
      </c>
      <c r="AS128" s="156"/>
      <c r="AT128" s="217"/>
      <c r="AU128" s="219" t="str">
        <f>IF(AT127="","",MAX(AT127,AT128,AT129)/10*$C$21+$C$21)</f>
        <v/>
      </c>
      <c r="AV128" s="156"/>
      <c r="AW128" s="217"/>
      <c r="AX128" s="219" t="str">
        <f>IF(AW127="","",MAX(AW127,AW128,AW129)/10*$C$21+$C$21)</f>
        <v/>
      </c>
      <c r="AY128" s="156"/>
      <c r="AZ128" s="217"/>
      <c r="BA128" s="219" t="str">
        <f>IF(AZ127="","",MAX(AZ127,AZ128,AZ129)/10*$C$21+$C$21)</f>
        <v/>
      </c>
      <c r="BB128" s="197"/>
      <c r="BC128" s="152" t="s">
        <v>110</v>
      </c>
      <c r="BD128" s="156"/>
      <c r="BE128" s="217"/>
      <c r="BF128" s="219" t="str">
        <f>IF(BE127="","",MAX(BE127,BE128,BE129)/10*$C$21+$C$21)</f>
        <v/>
      </c>
      <c r="BG128" s="156"/>
      <c r="BH128" s="217"/>
      <c r="BI128" s="219" t="str">
        <f>IF(BH127="","",MAX(BH127,BH128,BH129)/10*$C$21+$C$21)</f>
        <v/>
      </c>
      <c r="BJ128" s="156"/>
      <c r="BK128" s="217"/>
      <c r="BL128" s="219" t="str">
        <f>IF(BK127="","",MAX(BK127,BK128,BK129)/10*$C$21+$C$21)</f>
        <v/>
      </c>
      <c r="BM128" s="156"/>
      <c r="BN128" s="217"/>
      <c r="BO128" s="219" t="str">
        <f>IF(BN127="","",MAX(BN127,BN128,BN129)/10*$C$21+$C$21)</f>
        <v/>
      </c>
      <c r="BP128" s="156"/>
      <c r="BQ128" s="217"/>
      <c r="BR128" s="219" t="str">
        <f>IF(BQ127="","",MAX(BQ127,BQ128,BQ129)/10*$C$21+$C$21)</f>
        <v/>
      </c>
      <c r="BV128" s="68"/>
    </row>
    <row r="129" spans="1:76" ht="32.1" customHeight="1">
      <c r="B129" s="419"/>
      <c r="C129" s="198"/>
      <c r="D129" s="152" t="s">
        <v>109</v>
      </c>
      <c r="E129" s="156"/>
      <c r="F129" s="217"/>
      <c r="G129" s="223"/>
      <c r="H129" s="156"/>
      <c r="I129" s="217"/>
      <c r="J129" s="223"/>
      <c r="K129" s="156"/>
      <c r="L129" s="217"/>
      <c r="M129" s="223"/>
      <c r="N129" s="156"/>
      <c r="O129" s="217"/>
      <c r="P129" s="223"/>
      <c r="Q129" s="156"/>
      <c r="R129" s="217"/>
      <c r="S129" s="223"/>
      <c r="T129" s="198"/>
      <c r="U129" s="152" t="s">
        <v>109</v>
      </c>
      <c r="V129" s="156"/>
      <c r="W129" s="217"/>
      <c r="X129" s="223"/>
      <c r="Y129" s="156"/>
      <c r="Z129" s="217"/>
      <c r="AA129" s="223"/>
      <c r="AB129" s="156"/>
      <c r="AC129" s="217"/>
      <c r="AD129" s="223"/>
      <c r="AE129" s="156"/>
      <c r="AF129" s="217"/>
      <c r="AG129" s="223"/>
      <c r="AH129" s="156"/>
      <c r="AI129" s="217"/>
      <c r="AJ129" s="223"/>
      <c r="AK129" s="198"/>
      <c r="AL129" s="152" t="s">
        <v>109</v>
      </c>
      <c r="AM129" s="156"/>
      <c r="AN129" s="217"/>
      <c r="AO129" s="223"/>
      <c r="AP129" s="156"/>
      <c r="AQ129" s="217"/>
      <c r="AR129" s="223"/>
      <c r="AS129" s="156"/>
      <c r="AT129" s="217"/>
      <c r="AU129" s="223"/>
      <c r="AV129" s="156"/>
      <c r="AW129" s="217"/>
      <c r="AX129" s="223"/>
      <c r="AY129" s="156"/>
      <c r="AZ129" s="217"/>
      <c r="BA129" s="223"/>
      <c r="BB129" s="198"/>
      <c r="BC129" s="152" t="s">
        <v>109</v>
      </c>
      <c r="BD129" s="156"/>
      <c r="BE129" s="217"/>
      <c r="BF129" s="223"/>
      <c r="BG129" s="156"/>
      <c r="BH129" s="217"/>
      <c r="BI129" s="223"/>
      <c r="BJ129" s="156"/>
      <c r="BK129" s="217"/>
      <c r="BL129" s="223"/>
      <c r="BM129" s="156"/>
      <c r="BN129" s="217"/>
      <c r="BO129" s="223"/>
      <c r="BP129" s="156"/>
      <c r="BQ129" s="217"/>
      <c r="BR129" s="223"/>
      <c r="BV129" s="68"/>
    </row>
    <row r="130" spans="1:76" ht="32.1" customHeight="1">
      <c r="B130" s="151" t="str">
        <f>CONCATENATE(LEFT(B$14,LEN(B$14)-1)," ",'6. Kl.'!A$49,":")</f>
        <v>Element 4:</v>
      </c>
      <c r="C130" s="196">
        <f>IF('6. Kl.'!$E$49="","",'6. Kl.'!$E$49)</f>
        <v>0.6</v>
      </c>
      <c r="D130" s="152" t="s">
        <v>111</v>
      </c>
      <c r="E130" s="150"/>
      <c r="F130" s="218"/>
      <c r="G130" s="222"/>
      <c r="H130" s="150"/>
      <c r="I130" s="218"/>
      <c r="J130" s="222"/>
      <c r="K130" s="150"/>
      <c r="L130" s="218"/>
      <c r="M130" s="222"/>
      <c r="N130" s="150"/>
      <c r="O130" s="218"/>
      <c r="P130" s="222"/>
      <c r="Q130" s="150"/>
      <c r="R130" s="218"/>
      <c r="S130" s="222"/>
      <c r="T130" s="196">
        <f>IF('6. Kl.'!$E$49="","",'6. Kl.'!$E$49)</f>
        <v>0.6</v>
      </c>
      <c r="U130" s="152" t="s">
        <v>111</v>
      </c>
      <c r="V130" s="150"/>
      <c r="W130" s="218"/>
      <c r="X130" s="222"/>
      <c r="Y130" s="150"/>
      <c r="Z130" s="218"/>
      <c r="AA130" s="222"/>
      <c r="AB130" s="150"/>
      <c r="AC130" s="218"/>
      <c r="AD130" s="222"/>
      <c r="AE130" s="150"/>
      <c r="AF130" s="218"/>
      <c r="AG130" s="222"/>
      <c r="AH130" s="150"/>
      <c r="AI130" s="218"/>
      <c r="AJ130" s="222"/>
      <c r="AK130" s="196">
        <f>IF('6. Kl.'!$E$49="","",'6. Kl.'!$E$49)</f>
        <v>0.6</v>
      </c>
      <c r="AL130" s="152" t="s">
        <v>111</v>
      </c>
      <c r="AM130" s="150"/>
      <c r="AN130" s="218"/>
      <c r="AO130" s="222"/>
      <c r="AP130" s="150"/>
      <c r="AQ130" s="218"/>
      <c r="AR130" s="222"/>
      <c r="AS130" s="150"/>
      <c r="AT130" s="218"/>
      <c r="AU130" s="222"/>
      <c r="AV130" s="150"/>
      <c r="AW130" s="218"/>
      <c r="AX130" s="222"/>
      <c r="AY130" s="150"/>
      <c r="AZ130" s="218"/>
      <c r="BA130" s="222"/>
      <c r="BB130" s="196">
        <f>IF('6. Kl.'!$E$49="","",'6. Kl.'!$E$49)</f>
        <v>0.6</v>
      </c>
      <c r="BC130" s="152" t="s">
        <v>111</v>
      </c>
      <c r="BD130" s="150"/>
      <c r="BE130" s="218"/>
      <c r="BF130" s="222"/>
      <c r="BG130" s="150"/>
      <c r="BH130" s="218"/>
      <c r="BI130" s="222"/>
      <c r="BJ130" s="150"/>
      <c r="BK130" s="218"/>
      <c r="BL130" s="222"/>
      <c r="BM130" s="150"/>
      <c r="BN130" s="218"/>
      <c r="BO130" s="222"/>
      <c r="BP130" s="150"/>
      <c r="BQ130" s="218"/>
      <c r="BR130" s="222"/>
      <c r="BV130" s="68" t="e">
        <f>'6. Kl.'!#REF!</f>
        <v>#REF!</v>
      </c>
    </row>
    <row r="131" spans="1:76" ht="32.1" customHeight="1">
      <c r="B131" s="203" t="str">
        <f>IF('6. Kl.'!$B$49="","",'6. Kl.'!$B$49)</f>
        <v>Schritt mit va und ve Dreier</v>
      </c>
      <c r="C131" s="197"/>
      <c r="D131" s="152" t="s">
        <v>110</v>
      </c>
      <c r="E131" s="156"/>
      <c r="F131" s="217"/>
      <c r="G131" s="219" t="str">
        <f>IF(F130="","",MAX(F130,F131,F132)/10*$C$24+$C$24)</f>
        <v/>
      </c>
      <c r="H131" s="156"/>
      <c r="I131" s="217"/>
      <c r="J131" s="219" t="str">
        <f>IF(I130="","",MAX(I130,I131,I132)/10*$C$24+$C$24)</f>
        <v/>
      </c>
      <c r="K131" s="156"/>
      <c r="L131" s="217"/>
      <c r="M131" s="219" t="str">
        <f>IF(L130="","",MAX(L130,L131,L132)/10*$C$24+$C$24)</f>
        <v/>
      </c>
      <c r="N131" s="156"/>
      <c r="O131" s="217"/>
      <c r="P131" s="219" t="str">
        <f>IF(O130="","",MAX(O130,O131,O132)/10*$C$24+$C$24)</f>
        <v/>
      </c>
      <c r="Q131" s="156"/>
      <c r="R131" s="217"/>
      <c r="S131" s="219" t="str">
        <f>IF(R130="","",MAX(R130,R131,R132)/10*$C$24+$C$24)</f>
        <v/>
      </c>
      <c r="T131" s="197"/>
      <c r="U131" s="152" t="s">
        <v>110</v>
      </c>
      <c r="V131" s="156"/>
      <c r="W131" s="217"/>
      <c r="X131" s="219" t="str">
        <f>IF(W130="","",MAX(W130,W131,W132)/10*$C$24+$C$24)</f>
        <v/>
      </c>
      <c r="Y131" s="156"/>
      <c r="Z131" s="217"/>
      <c r="AA131" s="219" t="str">
        <f>IF(Z130="","",MAX(Z130,Z131,Z132)/10*$C$24+$C$24)</f>
        <v/>
      </c>
      <c r="AB131" s="156"/>
      <c r="AC131" s="217"/>
      <c r="AD131" s="219" t="str">
        <f>IF(AC130="","",MAX(AC130,AC131,AC132)/10*$C$24+$C$24)</f>
        <v/>
      </c>
      <c r="AE131" s="156"/>
      <c r="AF131" s="217"/>
      <c r="AG131" s="219" t="str">
        <f>IF(AF130="","",MAX(AF130,AF131,AF132)/10*$C$24+$C$24)</f>
        <v/>
      </c>
      <c r="AH131" s="156"/>
      <c r="AI131" s="217"/>
      <c r="AJ131" s="219" t="str">
        <f>IF(AI130="","",MAX(AI130,AI131,AI132)/10*$C$24+$C$24)</f>
        <v/>
      </c>
      <c r="AK131" s="197"/>
      <c r="AL131" s="152" t="s">
        <v>110</v>
      </c>
      <c r="AM131" s="156"/>
      <c r="AN131" s="217"/>
      <c r="AO131" s="219" t="str">
        <f>IF(AN130="","",MAX(AN130,AN131,AN132)/10*$C$24+$C$24)</f>
        <v/>
      </c>
      <c r="AP131" s="156"/>
      <c r="AQ131" s="217"/>
      <c r="AR131" s="219" t="str">
        <f>IF(AQ130="","",MAX(AQ130,AQ131,AQ132)/10*$C$24+$C$24)</f>
        <v/>
      </c>
      <c r="AS131" s="156"/>
      <c r="AT131" s="217"/>
      <c r="AU131" s="219" t="str">
        <f>IF(AT130="","",MAX(AT130,AT131,AT132)/10*$C$24+$C$24)</f>
        <v/>
      </c>
      <c r="AV131" s="156"/>
      <c r="AW131" s="217"/>
      <c r="AX131" s="219" t="str">
        <f>IF(AW130="","",MAX(AW130,AW131,AW132)/10*$C$24+$C$24)</f>
        <v/>
      </c>
      <c r="AY131" s="156"/>
      <c r="AZ131" s="217"/>
      <c r="BA131" s="219" t="str">
        <f>IF(AZ130="","",MAX(AZ130,AZ131,AZ132)/10*$C$24+$C$24)</f>
        <v/>
      </c>
      <c r="BB131" s="197"/>
      <c r="BC131" s="152" t="s">
        <v>110</v>
      </c>
      <c r="BD131" s="156"/>
      <c r="BE131" s="217"/>
      <c r="BF131" s="219" t="str">
        <f>IF(BE130="","",MAX(BE130,BE131,BE132)/10*$C$24+$C$24)</f>
        <v/>
      </c>
      <c r="BG131" s="156"/>
      <c r="BH131" s="217"/>
      <c r="BI131" s="219" t="str">
        <f>IF(BH130="","",MAX(BH130,BH131,BH132)/10*$C$24+$C$24)</f>
        <v/>
      </c>
      <c r="BJ131" s="156"/>
      <c r="BK131" s="217"/>
      <c r="BL131" s="219" t="str">
        <f>IF(BK130="","",MAX(BK130,BK131,BK132)/10*$C$24+$C$24)</f>
        <v/>
      </c>
      <c r="BM131" s="156"/>
      <c r="BN131" s="217"/>
      <c r="BO131" s="219" t="str">
        <f>IF(BN130="","",MAX(BN130,BN131,BN132)/10*$C$24+$C$24)</f>
        <v/>
      </c>
      <c r="BP131" s="156"/>
      <c r="BQ131" s="217"/>
      <c r="BR131" s="219" t="str">
        <f>IF(BQ130="","",MAX(BQ130,BQ131,BQ132)/10*$C$24+$C$24)</f>
        <v/>
      </c>
      <c r="BV131" s="68"/>
    </row>
    <row r="132" spans="1:76" ht="32.1" customHeight="1">
      <c r="B132" s="203"/>
      <c r="C132" s="198"/>
      <c r="D132" s="152" t="s">
        <v>109</v>
      </c>
      <c r="E132" s="150"/>
      <c r="F132" s="218"/>
      <c r="G132" s="223"/>
      <c r="H132" s="150"/>
      <c r="I132" s="218"/>
      <c r="J132" s="223"/>
      <c r="K132" s="150"/>
      <c r="L132" s="218"/>
      <c r="M132" s="223"/>
      <c r="N132" s="150"/>
      <c r="O132" s="218"/>
      <c r="P132" s="223"/>
      <c r="Q132" s="150"/>
      <c r="R132" s="218"/>
      <c r="S132" s="223"/>
      <c r="T132" s="198"/>
      <c r="U132" s="152" t="s">
        <v>109</v>
      </c>
      <c r="V132" s="150"/>
      <c r="W132" s="218"/>
      <c r="X132" s="223"/>
      <c r="Y132" s="150"/>
      <c r="Z132" s="218"/>
      <c r="AA132" s="223"/>
      <c r="AB132" s="150"/>
      <c r="AC132" s="218"/>
      <c r="AD132" s="223"/>
      <c r="AE132" s="150"/>
      <c r="AF132" s="218"/>
      <c r="AG132" s="223"/>
      <c r="AH132" s="150"/>
      <c r="AI132" s="218"/>
      <c r="AJ132" s="223"/>
      <c r="AK132" s="198"/>
      <c r="AL132" s="152" t="s">
        <v>109</v>
      </c>
      <c r="AM132" s="150"/>
      <c r="AN132" s="218"/>
      <c r="AO132" s="223"/>
      <c r="AP132" s="150"/>
      <c r="AQ132" s="218"/>
      <c r="AR132" s="223"/>
      <c r="AS132" s="150"/>
      <c r="AT132" s="218"/>
      <c r="AU132" s="223"/>
      <c r="AV132" s="150"/>
      <c r="AW132" s="218"/>
      <c r="AX132" s="223"/>
      <c r="AY132" s="150"/>
      <c r="AZ132" s="218"/>
      <c r="BA132" s="223"/>
      <c r="BB132" s="198"/>
      <c r="BC132" s="152" t="s">
        <v>109</v>
      </c>
      <c r="BD132" s="150"/>
      <c r="BE132" s="218"/>
      <c r="BF132" s="223"/>
      <c r="BG132" s="150"/>
      <c r="BH132" s="218"/>
      <c r="BI132" s="223"/>
      <c r="BJ132" s="150"/>
      <c r="BK132" s="218"/>
      <c r="BL132" s="223"/>
      <c r="BM132" s="150"/>
      <c r="BN132" s="218"/>
      <c r="BO132" s="223"/>
      <c r="BP132" s="150"/>
      <c r="BQ132" s="218"/>
      <c r="BR132" s="223"/>
      <c r="BV132" s="68"/>
    </row>
    <row r="133" spans="1:76" ht="32.1" customHeight="1">
      <c r="B133" s="151" t="str">
        <f>CONCATENATE(LEFT(B$14,LEN(B$14)-1)," ",'6. Kl.'!A$50,":")</f>
        <v>Element 5:</v>
      </c>
      <c r="C133" s="196">
        <f>IF('6. Kl.'!$E$50="","",'6. Kl.'!$E$50)</f>
        <v>0.6</v>
      </c>
      <c r="D133" s="152" t="s">
        <v>111</v>
      </c>
      <c r="E133" s="150"/>
      <c r="F133" s="218"/>
      <c r="G133" s="222"/>
      <c r="H133" s="150"/>
      <c r="I133" s="218"/>
      <c r="J133" s="222"/>
      <c r="K133" s="150"/>
      <c r="L133" s="218"/>
      <c r="M133" s="222"/>
      <c r="N133" s="150"/>
      <c r="O133" s="218"/>
      <c r="P133" s="222"/>
      <c r="Q133" s="150"/>
      <c r="R133" s="218"/>
      <c r="S133" s="222"/>
      <c r="T133" s="196">
        <f>IF('6. Kl.'!$E$50="","",'6. Kl.'!$E$50)</f>
        <v>0.6</v>
      </c>
      <c r="U133" s="152" t="s">
        <v>111</v>
      </c>
      <c r="V133" s="150"/>
      <c r="W133" s="218"/>
      <c r="X133" s="222"/>
      <c r="Y133" s="150"/>
      <c r="Z133" s="218"/>
      <c r="AA133" s="222"/>
      <c r="AB133" s="150"/>
      <c r="AC133" s="218"/>
      <c r="AD133" s="222"/>
      <c r="AE133" s="150"/>
      <c r="AF133" s="218"/>
      <c r="AG133" s="222"/>
      <c r="AH133" s="150"/>
      <c r="AI133" s="218"/>
      <c r="AJ133" s="222"/>
      <c r="AK133" s="196">
        <f>IF('6. Kl.'!$E$50="","",'6. Kl.'!$E$50)</f>
        <v>0.6</v>
      </c>
      <c r="AL133" s="152" t="s">
        <v>111</v>
      </c>
      <c r="AM133" s="150"/>
      <c r="AN133" s="218"/>
      <c r="AO133" s="222"/>
      <c r="AP133" s="150"/>
      <c r="AQ133" s="218"/>
      <c r="AR133" s="222"/>
      <c r="AS133" s="150"/>
      <c r="AT133" s="218"/>
      <c r="AU133" s="222"/>
      <c r="AV133" s="150"/>
      <c r="AW133" s="218"/>
      <c r="AX133" s="222"/>
      <c r="AY133" s="150"/>
      <c r="AZ133" s="218"/>
      <c r="BA133" s="222"/>
      <c r="BB133" s="196">
        <f>IF('6. Kl.'!$E$50="","",'6. Kl.'!$E$50)</f>
        <v>0.6</v>
      </c>
      <c r="BC133" s="152" t="s">
        <v>111</v>
      </c>
      <c r="BD133" s="150"/>
      <c r="BE133" s="218"/>
      <c r="BF133" s="222"/>
      <c r="BG133" s="150"/>
      <c r="BH133" s="218"/>
      <c r="BI133" s="222"/>
      <c r="BJ133" s="150"/>
      <c r="BK133" s="218"/>
      <c r="BL133" s="222"/>
      <c r="BM133" s="150"/>
      <c r="BN133" s="218"/>
      <c r="BO133" s="222"/>
      <c r="BP133" s="150"/>
      <c r="BQ133" s="218"/>
      <c r="BR133" s="222"/>
      <c r="BV133" s="68" t="e">
        <f>'6. Kl.'!#REF!</f>
        <v>#REF!</v>
      </c>
    </row>
    <row r="134" spans="1:76" ht="32.1" customHeight="1">
      <c r="B134" s="418" t="str">
        <f>IF('6. Kl.'!$B$50="","",'6. Kl.'!$B$50)</f>
        <v>Schritt Schlangenb + Mohawk</v>
      </c>
      <c r="C134" s="197"/>
      <c r="D134" s="152" t="s">
        <v>110</v>
      </c>
      <c r="E134" s="156"/>
      <c r="F134" s="217"/>
      <c r="G134" s="219" t="str">
        <f>IF(F133="","",MAX(F133,F134,F135)/10*$C$27+$C$27)</f>
        <v/>
      </c>
      <c r="H134" s="156"/>
      <c r="I134" s="217"/>
      <c r="J134" s="219" t="str">
        <f>IF(I133="","",MAX(I133,I134,I135)/10*$C$27+$C$27)</f>
        <v/>
      </c>
      <c r="K134" s="156"/>
      <c r="L134" s="217"/>
      <c r="M134" s="219" t="str">
        <f>IF(L133="","",MAX(L133,L134,L135)/10*$C$27+$C$27)</f>
        <v/>
      </c>
      <c r="N134" s="156"/>
      <c r="O134" s="217"/>
      <c r="P134" s="219" t="str">
        <f>IF(O133="","",MAX(O133,O134,O135)/10*$C$27+$C$27)</f>
        <v/>
      </c>
      <c r="Q134" s="156"/>
      <c r="R134" s="217"/>
      <c r="S134" s="219" t="str">
        <f>IF(R133="","",MAX(R133,R134,R135)/10*$C$27+$C$27)</f>
        <v/>
      </c>
      <c r="T134" s="197"/>
      <c r="U134" s="152" t="s">
        <v>110</v>
      </c>
      <c r="V134" s="156"/>
      <c r="W134" s="217"/>
      <c r="X134" s="219" t="str">
        <f>IF(W133="","",MAX(W133,W134,W135)/10*$C$27+$C$27)</f>
        <v/>
      </c>
      <c r="Y134" s="156"/>
      <c r="Z134" s="217"/>
      <c r="AA134" s="219" t="str">
        <f>IF(Z133="","",MAX(Z133,Z134,Z135)/10*$C$27+$C$27)</f>
        <v/>
      </c>
      <c r="AB134" s="156"/>
      <c r="AC134" s="217"/>
      <c r="AD134" s="219" t="str">
        <f>IF(AC133="","",MAX(AC133,AC134,AC135)/10*$C$27+$C$27)</f>
        <v/>
      </c>
      <c r="AE134" s="156"/>
      <c r="AF134" s="217"/>
      <c r="AG134" s="219" t="str">
        <f>IF(AF133="","",MAX(AF133,AF134,AF135)/10*$C$27+$C$27)</f>
        <v/>
      </c>
      <c r="AH134" s="156"/>
      <c r="AI134" s="217"/>
      <c r="AJ134" s="219" t="str">
        <f>IF(AI133="","",MAX(AI133,AI134,AI135)/10*$C$27+$C$27)</f>
        <v/>
      </c>
      <c r="AK134" s="197"/>
      <c r="AL134" s="152" t="s">
        <v>110</v>
      </c>
      <c r="AM134" s="156"/>
      <c r="AN134" s="217"/>
      <c r="AO134" s="219" t="str">
        <f>IF(AN133="","",MAX(AN133,AN134,AN135)/10*$C$27+$C$27)</f>
        <v/>
      </c>
      <c r="AP134" s="156"/>
      <c r="AQ134" s="217"/>
      <c r="AR134" s="219" t="str">
        <f>IF(AQ133="","",MAX(AQ133,AQ134,AQ135)/10*$C$27+$C$27)</f>
        <v/>
      </c>
      <c r="AS134" s="156"/>
      <c r="AT134" s="217"/>
      <c r="AU134" s="219" t="str">
        <f>IF(AT133="","",MAX(AT133,AT134,AT135)/10*$C$27+$C$27)</f>
        <v/>
      </c>
      <c r="AV134" s="156"/>
      <c r="AW134" s="217"/>
      <c r="AX134" s="219" t="str">
        <f>IF(AW133="","",MAX(AW133,AW134,AW135)/10*$C$27+$C$27)</f>
        <v/>
      </c>
      <c r="AY134" s="156"/>
      <c r="AZ134" s="217"/>
      <c r="BA134" s="219" t="str">
        <f>IF(AZ133="","",MAX(AZ133,AZ134,AZ135)/10*$C$27+$C$27)</f>
        <v/>
      </c>
      <c r="BB134" s="197"/>
      <c r="BC134" s="152" t="s">
        <v>110</v>
      </c>
      <c r="BD134" s="156"/>
      <c r="BE134" s="217"/>
      <c r="BF134" s="219" t="str">
        <f>IF(BE133="","",MAX(BE133,BE134,BE135)/10*$C$27+$C$27)</f>
        <v/>
      </c>
      <c r="BG134" s="156"/>
      <c r="BH134" s="217"/>
      <c r="BI134" s="219" t="str">
        <f>IF(BH133="","",MAX(BH133,BH134,BH135)/10*$C$27+$C$27)</f>
        <v/>
      </c>
      <c r="BJ134" s="156"/>
      <c r="BK134" s="217"/>
      <c r="BL134" s="219" t="str">
        <f>IF(BK133="","",MAX(BK133,BK134,BK135)/10*$C$27+$C$27)</f>
        <v/>
      </c>
      <c r="BM134" s="156"/>
      <c r="BN134" s="217"/>
      <c r="BO134" s="219" t="str">
        <f>IF(BN133="","",MAX(BN133,BN134,BN135)/10*$C$27+$C$27)</f>
        <v/>
      </c>
      <c r="BP134" s="156"/>
      <c r="BQ134" s="217"/>
      <c r="BR134" s="219" t="str">
        <f>IF(BQ133="","",MAX(BQ133,BQ134,BQ135)/10*$C$27+$C$27)</f>
        <v/>
      </c>
      <c r="BV134" s="68"/>
    </row>
    <row r="135" spans="1:76" ht="32.1" customHeight="1">
      <c r="B135" s="419"/>
      <c r="C135" s="198"/>
      <c r="D135" s="152" t="s">
        <v>109</v>
      </c>
      <c r="E135" s="150"/>
      <c r="F135" s="218"/>
      <c r="G135" s="223"/>
      <c r="H135" s="150"/>
      <c r="I135" s="218"/>
      <c r="J135" s="223"/>
      <c r="K135" s="150"/>
      <c r="L135" s="218"/>
      <c r="M135" s="223"/>
      <c r="N135" s="150"/>
      <c r="O135" s="218"/>
      <c r="P135" s="223"/>
      <c r="Q135" s="150"/>
      <c r="R135" s="218"/>
      <c r="S135" s="223"/>
      <c r="T135" s="198"/>
      <c r="U135" s="152" t="s">
        <v>109</v>
      </c>
      <c r="V135" s="150"/>
      <c r="W135" s="218"/>
      <c r="X135" s="223"/>
      <c r="Y135" s="150"/>
      <c r="Z135" s="218"/>
      <c r="AA135" s="223"/>
      <c r="AB135" s="150"/>
      <c r="AC135" s="218"/>
      <c r="AD135" s="223"/>
      <c r="AE135" s="150"/>
      <c r="AF135" s="218"/>
      <c r="AG135" s="223"/>
      <c r="AH135" s="150"/>
      <c r="AI135" s="218"/>
      <c r="AJ135" s="223"/>
      <c r="AK135" s="198"/>
      <c r="AL135" s="152" t="s">
        <v>109</v>
      </c>
      <c r="AM135" s="150"/>
      <c r="AN135" s="218"/>
      <c r="AO135" s="223"/>
      <c r="AP135" s="150"/>
      <c r="AQ135" s="218"/>
      <c r="AR135" s="223"/>
      <c r="AS135" s="150"/>
      <c r="AT135" s="218"/>
      <c r="AU135" s="223"/>
      <c r="AV135" s="150"/>
      <c r="AW135" s="218"/>
      <c r="AX135" s="223"/>
      <c r="AY135" s="150"/>
      <c r="AZ135" s="218"/>
      <c r="BA135" s="223"/>
      <c r="BB135" s="198"/>
      <c r="BC135" s="152" t="s">
        <v>109</v>
      </c>
      <c r="BD135" s="150"/>
      <c r="BE135" s="218"/>
      <c r="BF135" s="223"/>
      <c r="BG135" s="150"/>
      <c r="BH135" s="218"/>
      <c r="BI135" s="223"/>
      <c r="BJ135" s="150"/>
      <c r="BK135" s="218"/>
      <c r="BL135" s="223"/>
      <c r="BM135" s="150"/>
      <c r="BN135" s="218"/>
      <c r="BO135" s="223"/>
      <c r="BP135" s="150"/>
      <c r="BQ135" s="218"/>
      <c r="BR135" s="223"/>
      <c r="BV135" s="68"/>
    </row>
    <row r="136" spans="1:76" ht="32.1" customHeight="1">
      <c r="B136" s="151" t="str">
        <f>CONCATENATE(LEFT(B$14,LEN(B$14)-1)," ",'6. Kl.'!A$51,":")</f>
        <v>Element 6:</v>
      </c>
      <c r="C136" s="196">
        <f>IF('6. Kl.'!$E$51="","",'6. Kl.'!$E$51)</f>
        <v>1.2</v>
      </c>
      <c r="D136" s="152" t="s">
        <v>111</v>
      </c>
      <c r="E136" s="150"/>
      <c r="F136" s="218"/>
      <c r="G136" s="222"/>
      <c r="H136" s="150"/>
      <c r="I136" s="218"/>
      <c r="J136" s="222"/>
      <c r="K136" s="150"/>
      <c r="L136" s="218"/>
      <c r="M136" s="222"/>
      <c r="N136" s="150"/>
      <c r="O136" s="218"/>
      <c r="P136" s="222"/>
      <c r="Q136" s="150"/>
      <c r="R136" s="218"/>
      <c r="S136" s="222"/>
      <c r="T136" s="196">
        <f>IF('6. Kl.'!$E$51="","",'6. Kl.'!$E$51)</f>
        <v>1.2</v>
      </c>
      <c r="U136" s="152" t="s">
        <v>111</v>
      </c>
      <c r="V136" s="150"/>
      <c r="W136" s="218"/>
      <c r="X136" s="222"/>
      <c r="Y136" s="150"/>
      <c r="Z136" s="218"/>
      <c r="AA136" s="222"/>
      <c r="AB136" s="150"/>
      <c r="AC136" s="218"/>
      <c r="AD136" s="222"/>
      <c r="AE136" s="150"/>
      <c r="AF136" s="218"/>
      <c r="AG136" s="222"/>
      <c r="AH136" s="150"/>
      <c r="AI136" s="218"/>
      <c r="AJ136" s="222"/>
      <c r="AK136" s="196">
        <f>IF('6. Kl.'!$E$51="","",'6. Kl.'!$E$51)</f>
        <v>1.2</v>
      </c>
      <c r="AL136" s="152" t="s">
        <v>111</v>
      </c>
      <c r="AM136" s="150"/>
      <c r="AN136" s="218"/>
      <c r="AO136" s="222"/>
      <c r="AP136" s="150"/>
      <c r="AQ136" s="218"/>
      <c r="AR136" s="222"/>
      <c r="AS136" s="150"/>
      <c r="AT136" s="218"/>
      <c r="AU136" s="222"/>
      <c r="AV136" s="150"/>
      <c r="AW136" s="218"/>
      <c r="AX136" s="222"/>
      <c r="AY136" s="150"/>
      <c r="AZ136" s="218"/>
      <c r="BA136" s="222"/>
      <c r="BB136" s="196">
        <f>IF('6. Kl.'!$E$51="","",'6. Kl.'!$E$51)</f>
        <v>1.2</v>
      </c>
      <c r="BC136" s="152" t="s">
        <v>111</v>
      </c>
      <c r="BD136" s="150"/>
      <c r="BE136" s="218"/>
      <c r="BF136" s="222"/>
      <c r="BG136" s="150"/>
      <c r="BH136" s="218"/>
      <c r="BI136" s="222"/>
      <c r="BJ136" s="150"/>
      <c r="BK136" s="218"/>
      <c r="BL136" s="222"/>
      <c r="BM136" s="150"/>
      <c r="BN136" s="218"/>
      <c r="BO136" s="222"/>
      <c r="BP136" s="150"/>
      <c r="BQ136" s="218"/>
      <c r="BR136" s="222"/>
      <c r="BV136" s="68" t="e">
        <f>'6. Kl.'!#REF!</f>
        <v>#REF!</v>
      </c>
    </row>
    <row r="137" spans="1:76" ht="32.1" customHeight="1">
      <c r="B137" s="418" t="str">
        <f>IF('6. Kl.'!$B$51="","",'6. Kl.'!$B$51)</f>
        <v>USpB (5)</v>
      </c>
      <c r="C137" s="197"/>
      <c r="D137" s="152" t="s">
        <v>110</v>
      </c>
      <c r="E137" s="156"/>
      <c r="F137" s="217"/>
      <c r="G137" s="219" t="str">
        <f>IF(F136="","",MAX(F136,F137,F138)/10*$C$30+$C$30)</f>
        <v/>
      </c>
      <c r="H137" s="156"/>
      <c r="I137" s="217"/>
      <c r="J137" s="219" t="str">
        <f>IF(I136="","",MAX(I136,I137,I138)/10*$C$30+$C$30)</f>
        <v/>
      </c>
      <c r="K137" s="156"/>
      <c r="L137" s="217"/>
      <c r="M137" s="219" t="str">
        <f>IF(L136="","",MAX(L136,L137,L138)/10*$C$30+$C$30)</f>
        <v/>
      </c>
      <c r="N137" s="156"/>
      <c r="O137" s="217"/>
      <c r="P137" s="219" t="str">
        <f>IF(O136="","",MAX(O136,O137,O138)/10*$C$30+$C$30)</f>
        <v/>
      </c>
      <c r="Q137" s="156"/>
      <c r="R137" s="217"/>
      <c r="S137" s="219" t="str">
        <f>IF(R136="","",MAX(R136,R137,R138)/10*$C$30+$C$30)</f>
        <v/>
      </c>
      <c r="T137" s="197"/>
      <c r="U137" s="152" t="s">
        <v>110</v>
      </c>
      <c r="V137" s="156"/>
      <c r="W137" s="217"/>
      <c r="X137" s="219" t="str">
        <f>IF(W136="","",MAX(W136,W137,W138)/10*$C$30+$C$30)</f>
        <v/>
      </c>
      <c r="Y137" s="156"/>
      <c r="Z137" s="217"/>
      <c r="AA137" s="219" t="str">
        <f>IF(Z136="","",MAX(Z136,Z137,Z138)/10*$C$30+$C$30)</f>
        <v/>
      </c>
      <c r="AB137" s="156"/>
      <c r="AC137" s="217"/>
      <c r="AD137" s="219" t="str">
        <f>IF(AC136="","",MAX(AC136,AC137,AC138)/10*$C$30+$C$30)</f>
        <v/>
      </c>
      <c r="AE137" s="156"/>
      <c r="AF137" s="217"/>
      <c r="AG137" s="219" t="str">
        <f>IF(AF136="","",MAX(AF136,AF137,AF138)/10*$C$30+$C$30)</f>
        <v/>
      </c>
      <c r="AH137" s="156"/>
      <c r="AI137" s="217"/>
      <c r="AJ137" s="219" t="str">
        <f>IF(AI136="","",MAX(AI136,AI137,AI138)/10*$C$30+$C$30)</f>
        <v/>
      </c>
      <c r="AK137" s="197"/>
      <c r="AL137" s="152" t="s">
        <v>110</v>
      </c>
      <c r="AM137" s="156"/>
      <c r="AN137" s="217"/>
      <c r="AO137" s="219" t="str">
        <f>IF(AN136="","",MAX(AN136,AN137,AN138)/10*$C$30+$C$30)</f>
        <v/>
      </c>
      <c r="AP137" s="156"/>
      <c r="AQ137" s="217"/>
      <c r="AR137" s="219" t="str">
        <f>IF(AQ136="","",MAX(AQ136,AQ137,AQ138)/10*$C$30+$C$30)</f>
        <v/>
      </c>
      <c r="AS137" s="156"/>
      <c r="AT137" s="217"/>
      <c r="AU137" s="219" t="str">
        <f>IF(AT136="","",MAX(AT136,AT137,AT138)/10*$C$30+$C$30)</f>
        <v/>
      </c>
      <c r="AV137" s="156"/>
      <c r="AW137" s="217"/>
      <c r="AX137" s="219" t="str">
        <f>IF(AW136="","",MAX(AW136,AW137,AW138)/10*$C$30+$C$30)</f>
        <v/>
      </c>
      <c r="AY137" s="156"/>
      <c r="AZ137" s="217"/>
      <c r="BA137" s="219" t="str">
        <f>IF(AZ136="","",MAX(AZ136,AZ137,AZ138)/10*$C$30+$C$30)</f>
        <v/>
      </c>
      <c r="BB137" s="197"/>
      <c r="BC137" s="152" t="s">
        <v>110</v>
      </c>
      <c r="BD137" s="156"/>
      <c r="BE137" s="217"/>
      <c r="BF137" s="219" t="str">
        <f>IF(BE136="","",MAX(BE136,BE137,BE138)/10*$C$30+$C$30)</f>
        <v/>
      </c>
      <c r="BG137" s="156"/>
      <c r="BH137" s="217"/>
      <c r="BI137" s="219" t="str">
        <f>IF(BH136="","",MAX(BH136,BH137,BH138)/10*$C$30+$C$30)</f>
        <v/>
      </c>
      <c r="BJ137" s="156"/>
      <c r="BK137" s="217"/>
      <c r="BL137" s="219" t="str">
        <f>IF(BK136="","",MAX(BK136,BK137,BK138)/10*$C$30+$C$30)</f>
        <v/>
      </c>
      <c r="BM137" s="156"/>
      <c r="BN137" s="217"/>
      <c r="BO137" s="219" t="str">
        <f>IF(BN136="","",MAX(BN136,BN137,BN138)/10*$C$30+$C$30)</f>
        <v/>
      </c>
      <c r="BP137" s="156"/>
      <c r="BQ137" s="217"/>
      <c r="BR137" s="219" t="str">
        <f>IF(BQ136="","",MAX(BQ136,BQ137,BQ138)/10*$C$30+$C$30)</f>
        <v/>
      </c>
      <c r="BV137" s="68"/>
    </row>
    <row r="138" spans="1:76" ht="32.1" customHeight="1">
      <c r="B138" s="419"/>
      <c r="C138" s="198"/>
      <c r="D138" s="152" t="s">
        <v>109</v>
      </c>
      <c r="E138" s="150"/>
      <c r="F138" s="218"/>
      <c r="G138" s="223"/>
      <c r="H138" s="150"/>
      <c r="I138" s="218"/>
      <c r="J138" s="223"/>
      <c r="K138" s="150"/>
      <c r="L138" s="218"/>
      <c r="M138" s="223"/>
      <c r="N138" s="150"/>
      <c r="O138" s="218"/>
      <c r="P138" s="223"/>
      <c r="Q138" s="150"/>
      <c r="R138" s="218"/>
      <c r="S138" s="223"/>
      <c r="T138" s="198"/>
      <c r="U138" s="152" t="s">
        <v>109</v>
      </c>
      <c r="V138" s="150"/>
      <c r="W138" s="218"/>
      <c r="X138" s="223"/>
      <c r="Y138" s="150"/>
      <c r="Z138" s="218"/>
      <c r="AA138" s="223"/>
      <c r="AB138" s="150"/>
      <c r="AC138" s="218"/>
      <c r="AD138" s="223"/>
      <c r="AE138" s="150"/>
      <c r="AF138" s="218"/>
      <c r="AG138" s="223"/>
      <c r="AH138" s="150"/>
      <c r="AI138" s="218"/>
      <c r="AJ138" s="223"/>
      <c r="AK138" s="198"/>
      <c r="AL138" s="152" t="s">
        <v>109</v>
      </c>
      <c r="AM138" s="150"/>
      <c r="AN138" s="218"/>
      <c r="AO138" s="223"/>
      <c r="AP138" s="150"/>
      <c r="AQ138" s="218"/>
      <c r="AR138" s="223"/>
      <c r="AS138" s="150"/>
      <c r="AT138" s="218"/>
      <c r="AU138" s="223"/>
      <c r="AV138" s="150"/>
      <c r="AW138" s="218"/>
      <c r="AX138" s="223"/>
      <c r="AY138" s="150"/>
      <c r="AZ138" s="218"/>
      <c r="BA138" s="223"/>
      <c r="BB138" s="198"/>
      <c r="BC138" s="152" t="s">
        <v>109</v>
      </c>
      <c r="BD138" s="150"/>
      <c r="BE138" s="218"/>
      <c r="BF138" s="223"/>
      <c r="BG138" s="150"/>
      <c r="BH138" s="218"/>
      <c r="BI138" s="223"/>
      <c r="BJ138" s="150"/>
      <c r="BK138" s="218"/>
      <c r="BL138" s="223"/>
      <c r="BM138" s="150"/>
      <c r="BN138" s="218"/>
      <c r="BO138" s="223"/>
      <c r="BP138" s="150"/>
      <c r="BQ138" s="218"/>
      <c r="BR138" s="223"/>
      <c r="BV138" s="68"/>
    </row>
    <row r="139" spans="1:76" ht="32.1" customHeight="1">
      <c r="B139" s="151" t="str">
        <f>CONCATENATE(LEFT(B$14,LEN(B$14)-1)," ",'6. Kl.'!A$52,":")</f>
        <v>Element 7:</v>
      </c>
      <c r="C139" s="422">
        <f>IF('6. Kl.'!$E$52="","",'6. Kl.'!$E$52)</f>
        <v>1.3</v>
      </c>
      <c r="D139" s="152" t="s">
        <v>111</v>
      </c>
      <c r="E139" s="150"/>
      <c r="F139" s="218"/>
      <c r="G139" s="248" t="str">
        <f>IF(G86="","",G86)</f>
        <v/>
      </c>
      <c r="H139" s="150"/>
      <c r="I139" s="218"/>
      <c r="J139" s="248" t="str">
        <f>IF(J86="","",J86)</f>
        <v/>
      </c>
      <c r="K139" s="150"/>
      <c r="L139" s="218"/>
      <c r="M139" s="248" t="str">
        <f>IF(M86="","",M86)</f>
        <v/>
      </c>
      <c r="N139" s="150"/>
      <c r="O139" s="218"/>
      <c r="P139" s="248" t="str">
        <f>IF(P86="","",P86)</f>
        <v/>
      </c>
      <c r="Q139" s="150"/>
      <c r="R139" s="218"/>
      <c r="S139" s="248" t="str">
        <f>IF(S86="","",S86)</f>
        <v/>
      </c>
      <c r="T139" s="422">
        <f>IF('6. Kl.'!$E$52="","",'6. Kl.'!$E$52)</f>
        <v>1.3</v>
      </c>
      <c r="U139" s="152" t="s">
        <v>111</v>
      </c>
      <c r="V139" s="150"/>
      <c r="W139" s="218"/>
      <c r="X139" s="248" t="str">
        <f>IF(X86="","",X86)</f>
        <v/>
      </c>
      <c r="Y139" s="150"/>
      <c r="Z139" s="218"/>
      <c r="AA139" s="248" t="str">
        <f>IF(AA86="","",AA86)</f>
        <v/>
      </c>
      <c r="AB139" s="150"/>
      <c r="AC139" s="218"/>
      <c r="AD139" s="248" t="str">
        <f>IF(AD86="","",AD86)</f>
        <v/>
      </c>
      <c r="AE139" s="150"/>
      <c r="AF139" s="218"/>
      <c r="AG139" s="248" t="str">
        <f>IF(AG86="","",AG86)</f>
        <v/>
      </c>
      <c r="AH139" s="150"/>
      <c r="AI139" s="218"/>
      <c r="AJ139" s="248" t="str">
        <f>IF(AJ86="","",AJ86)</f>
        <v/>
      </c>
      <c r="AK139" s="422">
        <f>IF('6. Kl.'!$E$52="","",'6. Kl.'!$E$52)</f>
        <v>1.3</v>
      </c>
      <c r="AL139" s="152" t="s">
        <v>111</v>
      </c>
      <c r="AM139" s="150"/>
      <c r="AN139" s="218"/>
      <c r="AO139" s="248" t="str">
        <f>IF(AO86="","",AO86)</f>
        <v/>
      </c>
      <c r="AP139" s="150"/>
      <c r="AQ139" s="218"/>
      <c r="AR139" s="248" t="str">
        <f>IF(AR86="","",AR86)</f>
        <v/>
      </c>
      <c r="AS139" s="150"/>
      <c r="AT139" s="218"/>
      <c r="AU139" s="248" t="str">
        <f>IF(AU86="","",AU86)</f>
        <v/>
      </c>
      <c r="AV139" s="150"/>
      <c r="AW139" s="218"/>
      <c r="AX139" s="248" t="str">
        <f>IF(AX86="","",AX86)</f>
        <v/>
      </c>
      <c r="AY139" s="150"/>
      <c r="AZ139" s="218"/>
      <c r="BA139" s="248" t="str">
        <f>IF(BA86="","",BA86)</f>
        <v/>
      </c>
      <c r="BB139" s="422">
        <f>IF('6. Kl.'!$E$52="","",'6. Kl.'!$E$52)</f>
        <v>1.3</v>
      </c>
      <c r="BC139" s="152" t="s">
        <v>111</v>
      </c>
      <c r="BD139" s="150"/>
      <c r="BE139" s="218"/>
      <c r="BF139" s="248" t="str">
        <f>IF(BF86="","",BF86)</f>
        <v/>
      </c>
      <c r="BG139" s="150"/>
      <c r="BH139" s="218"/>
      <c r="BI139" s="248" t="str">
        <f>IF(BI86="","",BI86)</f>
        <v/>
      </c>
      <c r="BJ139" s="150"/>
      <c r="BK139" s="218"/>
      <c r="BL139" s="248" t="str">
        <f>IF(BL86="","",BL86)</f>
        <v/>
      </c>
      <c r="BM139" s="150"/>
      <c r="BN139" s="218"/>
      <c r="BO139" s="248" t="str">
        <f>IF(BO86="","",BO86)</f>
        <v/>
      </c>
      <c r="BP139" s="150"/>
      <c r="BQ139" s="218"/>
      <c r="BR139" s="248" t="str">
        <f>IF(BR86="","",BR86)</f>
        <v/>
      </c>
    </row>
    <row r="140" spans="1:76" ht="32.1" customHeight="1">
      <c r="B140" s="418" t="str">
        <f>IF('6. Kl.'!$B$52="","",'6. Kl.'!$B$52)</f>
        <v>SSpB (5)</v>
      </c>
      <c r="C140" s="423"/>
      <c r="D140" s="152" t="s">
        <v>110</v>
      </c>
      <c r="E140" s="156"/>
      <c r="F140" s="217"/>
      <c r="G140" s="219" t="str">
        <f>IF(F139="","",IF($C$6=6,MAX(F139,F139,F139)/10*$C$33+$C$33,MAX(F139,F140,F141)/10*G$139+G$139))</f>
        <v/>
      </c>
      <c r="H140" s="156"/>
      <c r="I140" s="217"/>
      <c r="J140" s="219" t="str">
        <f>IF(I139="","",IF($C$6=6,MAX(I139,I139,I139)/10*$C$33+$C$33,MAX(I139,I140,I141)/10*J$139+J$139))</f>
        <v/>
      </c>
      <c r="K140" s="156"/>
      <c r="L140" s="217"/>
      <c r="M140" s="219" t="str">
        <f>IF(L139="","",IF($C$6=6,MAX(L139,L139,L139)/10*$C$33+$C$33,MAX(L139,L140,L141)/10*M$139+M$139))</f>
        <v/>
      </c>
      <c r="N140" s="156"/>
      <c r="O140" s="217"/>
      <c r="P140" s="219" t="str">
        <f>IF(O139="","",IF($C$6=6,MAX(O139,O139,O139)/10*$C$33+$C$33,MAX(O139,O140,O141)/10*P$139+P$139))</f>
        <v/>
      </c>
      <c r="Q140" s="156"/>
      <c r="R140" s="217"/>
      <c r="S140" s="219" t="str">
        <f>IF(R139="","",IF($C$6=6,MAX(R139,R139,R139)/10*$C$33+$C$33,MAX(R139,R140,R141)/10*S$139+S$139))</f>
        <v/>
      </c>
      <c r="T140" s="423"/>
      <c r="U140" s="152" t="s">
        <v>110</v>
      </c>
      <c r="V140" s="156"/>
      <c r="W140" s="217"/>
      <c r="X140" s="219" t="str">
        <f>IF(W139="","",IF($C$6=6,MAX(W139,W139,W139)/10*$C$33+$C$33,MAX(W139,W140,W141)/10*X$139+X$139))</f>
        <v/>
      </c>
      <c r="Y140" s="156"/>
      <c r="Z140" s="217"/>
      <c r="AA140" s="219" t="str">
        <f>IF(Z139="","",IF($C$6=6,MAX(Z139,Z139,Z139)/10*$C$33+$C$33,MAX(Z139,Z140,Z141)/10*AA$139+AA$139))</f>
        <v/>
      </c>
      <c r="AB140" s="156"/>
      <c r="AC140" s="217"/>
      <c r="AD140" s="219" t="str">
        <f>IF(AC139="","",IF($C$6=6,MAX(AC139,AC139,AC139)/10*$C$33+$C$33,MAX(AC139,AC140,AC141)/10*AD$139+AD$139))</f>
        <v/>
      </c>
      <c r="AE140" s="156"/>
      <c r="AF140" s="217"/>
      <c r="AG140" s="219" t="str">
        <f>IF(AF139="","",IF($C$6=6,MAX(AF139,AF139,AF139)/10*$C$33+$C$33,MAX(AF139,AF140,AF141)/10*AG$139+AG$139))</f>
        <v/>
      </c>
      <c r="AH140" s="156"/>
      <c r="AI140" s="217"/>
      <c r="AJ140" s="219" t="str">
        <f>IF(AI139="","",IF($C$6=6,MAX(AI139,AI139,AI139)/10*$C$33+$C$33,MAX(AI139,AI140,AI141)/10*AJ$139+AJ$139))</f>
        <v/>
      </c>
      <c r="AK140" s="423"/>
      <c r="AL140" s="152" t="s">
        <v>110</v>
      </c>
      <c r="AM140" s="156"/>
      <c r="AN140" s="217"/>
      <c r="AO140" s="219" t="str">
        <f>IF(AN139="","",IF($C$6=6,MAX(AN139,AN139,AN139)/10*$C$33+$C$33,MAX(AN139,AN140,AN141)/10*AO$139+AO$139))</f>
        <v/>
      </c>
      <c r="AP140" s="156"/>
      <c r="AQ140" s="217"/>
      <c r="AR140" s="219" t="str">
        <f>IF(AQ139="","",IF($C$6=6,MAX(AQ139,AQ139,AQ139)/10*$C$33+$C$33,MAX(AQ139,AQ140,AQ141)/10*AR$139+AR$139))</f>
        <v/>
      </c>
      <c r="AS140" s="156"/>
      <c r="AT140" s="217"/>
      <c r="AU140" s="219" t="str">
        <f>IF(AT139="","",IF($C$6=6,MAX(AT139,AT139,AT139)/10*$C$33+$C$33,MAX(AT139,AT140,AT141)/10*AU$139+AU$139))</f>
        <v/>
      </c>
      <c r="AV140" s="156"/>
      <c r="AW140" s="217"/>
      <c r="AX140" s="219" t="str">
        <f>IF(AW139="","",IF($C$6=6,MAX(AW139,AW139,AW139)/10*$C$33+$C$33,MAX(AW139,AW140,AW141)/10*AX$139+AX$139))</f>
        <v/>
      </c>
      <c r="AY140" s="156"/>
      <c r="AZ140" s="217"/>
      <c r="BA140" s="219" t="str">
        <f>IF(AZ139="","",IF($C$6=6,MAX(AZ139,AZ139,AZ139)/10*$C$33+$C$33,MAX(AZ139,AZ140,AZ141)/10*BA$139+BA$139))</f>
        <v/>
      </c>
      <c r="BB140" s="423"/>
      <c r="BC140" s="152" t="s">
        <v>110</v>
      </c>
      <c r="BD140" s="156"/>
      <c r="BE140" s="217"/>
      <c r="BF140" s="219" t="str">
        <f>IF(BE139="","",IF($C$6=6,MAX(BE139,BE139,BE139)/10*$C$33+$C$33,MAX(BE139,BE140,BE141)/10*BF$139+BF$139))</f>
        <v/>
      </c>
      <c r="BG140" s="156"/>
      <c r="BH140" s="217"/>
      <c r="BI140" s="219" t="str">
        <f>IF(BH139="","",IF($C$6=6,MAX(BH139,BH139,BH139)/10*$C$33+$C$33,MAX(BH139,BH140,BH141)/10*BI$139+BI$139))</f>
        <v/>
      </c>
      <c r="BJ140" s="156"/>
      <c r="BK140" s="217"/>
      <c r="BL140" s="219" t="str">
        <f>IF(BK139="","",IF($C$6=6,MAX(BK139,BK139,BK139)/10*$C$33+$C$33,MAX(BK139,BK140,BK141)/10*BL$139+BL$139))</f>
        <v/>
      </c>
      <c r="BM140" s="156"/>
      <c r="BN140" s="217"/>
      <c r="BO140" s="219" t="str">
        <f>IF(BN139="","",IF($C$6=6,MAX(BN139,BN139,BN139)/10*$C$33+$C$33,MAX(BN139,BN140,BN141)/10*BO$139+BO$139))</f>
        <v/>
      </c>
      <c r="BP140" s="156"/>
      <c r="BQ140" s="217"/>
      <c r="BR140" s="219" t="str">
        <f>IF(BQ139="","",IF($C$6=6,MAX(BQ139,BQ139,BQ139)/10*$C$33+$C$33,MAX(BQ139,BQ140,BQ141)/10*BR$139+BR$139))</f>
        <v/>
      </c>
    </row>
    <row r="141" spans="1:76" ht="32.1" customHeight="1">
      <c r="B141" s="419"/>
      <c r="C141" s="198"/>
      <c r="D141" s="152" t="s">
        <v>109</v>
      </c>
      <c r="E141" s="150"/>
      <c r="F141" s="218"/>
      <c r="G141" s="223"/>
      <c r="H141" s="150"/>
      <c r="I141" s="218"/>
      <c r="J141" s="223"/>
      <c r="K141" s="150"/>
      <c r="L141" s="218"/>
      <c r="M141" s="223"/>
      <c r="N141" s="150"/>
      <c r="O141" s="218"/>
      <c r="P141" s="223"/>
      <c r="Q141" s="150"/>
      <c r="R141" s="218"/>
      <c r="S141" s="223"/>
      <c r="T141" s="198"/>
      <c r="U141" s="152" t="s">
        <v>109</v>
      </c>
      <c r="V141" s="150"/>
      <c r="W141" s="218"/>
      <c r="X141" s="223"/>
      <c r="Y141" s="150"/>
      <c r="Z141" s="218"/>
      <c r="AA141" s="223"/>
      <c r="AB141" s="150"/>
      <c r="AC141" s="218"/>
      <c r="AD141" s="223"/>
      <c r="AE141" s="150"/>
      <c r="AF141" s="218"/>
      <c r="AG141" s="223"/>
      <c r="AH141" s="150"/>
      <c r="AI141" s="218"/>
      <c r="AJ141" s="223"/>
      <c r="AK141" s="198"/>
      <c r="AL141" s="152" t="s">
        <v>109</v>
      </c>
      <c r="AM141" s="150"/>
      <c r="AN141" s="218"/>
      <c r="AO141" s="223"/>
      <c r="AP141" s="150"/>
      <c r="AQ141" s="218"/>
      <c r="AR141" s="223"/>
      <c r="AS141" s="150"/>
      <c r="AT141" s="218"/>
      <c r="AU141" s="223"/>
      <c r="AV141" s="150"/>
      <c r="AW141" s="218"/>
      <c r="AX141" s="223"/>
      <c r="AY141" s="150"/>
      <c r="AZ141" s="218"/>
      <c r="BA141" s="223"/>
      <c r="BB141" s="198"/>
      <c r="BC141" s="152" t="s">
        <v>109</v>
      </c>
      <c r="BD141" s="150"/>
      <c r="BE141" s="218"/>
      <c r="BF141" s="223"/>
      <c r="BG141" s="150"/>
      <c r="BH141" s="218"/>
      <c r="BI141" s="223"/>
      <c r="BJ141" s="150"/>
      <c r="BK141" s="218"/>
      <c r="BL141" s="223"/>
      <c r="BM141" s="150"/>
      <c r="BN141" s="218"/>
      <c r="BO141" s="223"/>
      <c r="BP141" s="150"/>
      <c r="BQ141" s="218"/>
      <c r="BR141" s="223"/>
    </row>
    <row r="142" spans="1:76" ht="32.1" customHeight="1">
      <c r="A142" s="144"/>
      <c r="B142" s="157" t="str">
        <f>'6. Kl.'!B$53</f>
        <v>Total Punkte benötigt</v>
      </c>
      <c r="C142" s="158">
        <f>IF('6. Kl.'!$B$7="","",'6. Kl.'!$B$7)</f>
        <v>5.0999999999999996</v>
      </c>
      <c r="D142" s="159"/>
      <c r="E142" s="160" t="str">
        <f>CONCATENATE("Total ",$H$5)</f>
        <v>Total PreisrichterIn 3</v>
      </c>
      <c r="F142" s="161"/>
      <c r="G142" s="219" t="str">
        <f>IFERROR((SUM(G121:G138)+G140),"")</f>
        <v/>
      </c>
      <c r="H142" s="160" t="str">
        <f>CONCATENATE("Total ",$H$5)</f>
        <v>Total PreisrichterIn 3</v>
      </c>
      <c r="I142" s="161"/>
      <c r="J142" s="219" t="str">
        <f>IFERROR((SUM(J121:J138)+J140),"")</f>
        <v/>
      </c>
      <c r="K142" s="160" t="str">
        <f>CONCATENATE("Total ",$H$5)</f>
        <v>Total PreisrichterIn 3</v>
      </c>
      <c r="L142" s="161"/>
      <c r="M142" s="219" t="str">
        <f>IFERROR((SUM(M121:M138)+M140),"")</f>
        <v/>
      </c>
      <c r="N142" s="160" t="str">
        <f>CONCATENATE("Total ",$H$5)</f>
        <v>Total PreisrichterIn 3</v>
      </c>
      <c r="O142" s="161"/>
      <c r="P142" s="219" t="str">
        <f>IFERROR((SUM(P121:P138)+P140),"")</f>
        <v/>
      </c>
      <c r="Q142" s="160" t="str">
        <f>CONCATENATE("Total ",$H$5)</f>
        <v>Total PreisrichterIn 3</v>
      </c>
      <c r="R142" s="161"/>
      <c r="S142" s="219" t="str">
        <f>IFERROR((SUM(S121:S138)+S140),"")</f>
        <v/>
      </c>
      <c r="T142" s="158">
        <f>IF('6. Kl.'!$B$7="","",'6. Kl.'!$B$7)</f>
        <v>5.0999999999999996</v>
      </c>
      <c r="U142" s="159"/>
      <c r="V142" s="160" t="str">
        <f>CONCATENATE("Total ",$H$5)</f>
        <v>Total PreisrichterIn 3</v>
      </c>
      <c r="W142" s="161"/>
      <c r="X142" s="219" t="str">
        <f>IFERROR((SUM(X121:X138)+X140),"")</f>
        <v/>
      </c>
      <c r="Y142" s="160" t="str">
        <f>CONCATENATE("Total ",$H$5)</f>
        <v>Total PreisrichterIn 3</v>
      </c>
      <c r="Z142" s="161"/>
      <c r="AA142" s="219" t="str">
        <f>IFERROR((SUM(AA121:AA138)+AA140),"")</f>
        <v/>
      </c>
      <c r="AB142" s="160" t="str">
        <f>CONCATENATE("Total ",$H$5)</f>
        <v>Total PreisrichterIn 3</v>
      </c>
      <c r="AC142" s="161"/>
      <c r="AD142" s="219" t="str">
        <f>IFERROR((SUM(AD121:AD138)+AD140),"")</f>
        <v/>
      </c>
      <c r="AE142" s="160" t="str">
        <f>CONCATENATE("Total ",$H$5)</f>
        <v>Total PreisrichterIn 3</v>
      </c>
      <c r="AF142" s="161"/>
      <c r="AG142" s="219" t="str">
        <f>IFERROR((SUM(AG121:AG138)+AG140),"")</f>
        <v/>
      </c>
      <c r="AH142" s="160" t="str">
        <f>CONCATENATE("Total ",$H$5)</f>
        <v>Total PreisrichterIn 3</v>
      </c>
      <c r="AI142" s="161"/>
      <c r="AJ142" s="219" t="str">
        <f>IFERROR((SUM(AJ121:AJ138)+AJ140),"")</f>
        <v/>
      </c>
      <c r="AK142" s="158">
        <f>IF('6. Kl.'!$B$7="","",'6. Kl.'!$B$7)</f>
        <v>5.0999999999999996</v>
      </c>
      <c r="AL142" s="159"/>
      <c r="AM142" s="160" t="str">
        <f>CONCATENATE("Total ",$H$5)</f>
        <v>Total PreisrichterIn 3</v>
      </c>
      <c r="AN142" s="161"/>
      <c r="AO142" s="219" t="str">
        <f>IFERROR((SUM(AO121:AO138)+AO140),"")</f>
        <v/>
      </c>
      <c r="AP142" s="160" t="str">
        <f>CONCATENATE("Total ",$H$5)</f>
        <v>Total PreisrichterIn 3</v>
      </c>
      <c r="AQ142" s="161"/>
      <c r="AR142" s="219" t="str">
        <f>IFERROR((SUM(AR121:AR138)+AR140),"")</f>
        <v/>
      </c>
      <c r="AS142" s="160" t="str">
        <f>CONCATENATE("Total ",$H$5)</f>
        <v>Total PreisrichterIn 3</v>
      </c>
      <c r="AT142" s="161"/>
      <c r="AU142" s="219" t="str">
        <f>IFERROR((SUM(AU121:AU138)+AU140),"")</f>
        <v/>
      </c>
      <c r="AV142" s="160" t="str">
        <f>CONCATENATE("Total ",$H$5)</f>
        <v>Total PreisrichterIn 3</v>
      </c>
      <c r="AW142" s="161"/>
      <c r="AX142" s="219" t="str">
        <f>IFERROR((SUM(AX121:AX138)+AX140),"")</f>
        <v/>
      </c>
      <c r="AY142" s="160" t="str">
        <f>CONCATENATE("Total ",$H$5)</f>
        <v>Total PreisrichterIn 3</v>
      </c>
      <c r="AZ142" s="161"/>
      <c r="BA142" s="219" t="str">
        <f>IFERROR((SUM(BA121:BA138)+BA140),"")</f>
        <v/>
      </c>
      <c r="BB142" s="158">
        <f>IF('6. Kl.'!$B$7="","",'6. Kl.'!$B$7)</f>
        <v>5.0999999999999996</v>
      </c>
      <c r="BC142" s="159"/>
      <c r="BD142" s="160" t="str">
        <f>CONCATENATE("Total ",$H$5)</f>
        <v>Total PreisrichterIn 3</v>
      </c>
      <c r="BE142" s="161"/>
      <c r="BF142" s="219" t="str">
        <f>IFERROR((SUM(BF121:BF138)+BF140),"")</f>
        <v/>
      </c>
      <c r="BG142" s="160" t="str">
        <f>CONCATENATE("Total ",$H$5)</f>
        <v>Total PreisrichterIn 3</v>
      </c>
      <c r="BH142" s="161"/>
      <c r="BI142" s="219" t="str">
        <f>IFERROR((SUM(BI121:BI138)+BI140),"")</f>
        <v/>
      </c>
      <c r="BJ142" s="160" t="str">
        <f>CONCATENATE("Total ",$H$5)</f>
        <v>Total PreisrichterIn 3</v>
      </c>
      <c r="BK142" s="161"/>
      <c r="BL142" s="219" t="str">
        <f>IFERROR((SUM(BL121:BL138)+BL140),"")</f>
        <v/>
      </c>
      <c r="BM142" s="160" t="str">
        <f>CONCATENATE("Total ",$H$5)</f>
        <v>Total PreisrichterIn 3</v>
      </c>
      <c r="BN142" s="161"/>
      <c r="BO142" s="219" t="str">
        <f>IFERROR((SUM(BO121:BO138)+BO140),"")</f>
        <v/>
      </c>
      <c r="BP142" s="160" t="str">
        <f>CONCATENATE("Total ",$H$5)</f>
        <v>Total PreisrichterIn 3</v>
      </c>
      <c r="BQ142" s="161"/>
      <c r="BR142" s="219" t="str">
        <f>IFERROR((SUM(BR121:BR138)+BR140),"")</f>
        <v/>
      </c>
      <c r="BS142" s="162"/>
      <c r="BT142" s="163"/>
      <c r="BU142" s="163"/>
      <c r="BV142" s="67">
        <v>1</v>
      </c>
      <c r="BX142" s="70"/>
    </row>
    <row r="143" spans="1:76" ht="32.1" hidden="1" customHeight="1">
      <c r="A143" s="144"/>
      <c r="B143" s="157"/>
      <c r="C143" s="158"/>
      <c r="D143" s="159"/>
      <c r="E143" s="225" t="s">
        <v>297</v>
      </c>
      <c r="F143" s="161"/>
      <c r="G143" s="219"/>
      <c r="H143" s="225" t="s">
        <v>297</v>
      </c>
      <c r="I143" s="161"/>
      <c r="J143" s="219"/>
      <c r="K143" s="225" t="s">
        <v>297</v>
      </c>
      <c r="L143" s="161"/>
      <c r="M143" s="219"/>
      <c r="N143" s="225" t="s">
        <v>297</v>
      </c>
      <c r="O143" s="161"/>
      <c r="P143" s="219"/>
      <c r="Q143" s="225" t="s">
        <v>297</v>
      </c>
      <c r="R143" s="161"/>
      <c r="S143" s="219"/>
      <c r="T143" s="158"/>
      <c r="U143" s="159"/>
      <c r="V143" s="225" t="s">
        <v>297</v>
      </c>
      <c r="W143" s="161"/>
      <c r="X143" s="219"/>
      <c r="Y143" s="225" t="s">
        <v>297</v>
      </c>
      <c r="Z143" s="161"/>
      <c r="AA143" s="219"/>
      <c r="AB143" s="225" t="s">
        <v>297</v>
      </c>
      <c r="AC143" s="161"/>
      <c r="AD143" s="219"/>
      <c r="AE143" s="225" t="s">
        <v>297</v>
      </c>
      <c r="AF143" s="161"/>
      <c r="AG143" s="219"/>
      <c r="AH143" s="225" t="s">
        <v>297</v>
      </c>
      <c r="AI143" s="161"/>
      <c r="AJ143" s="219"/>
      <c r="AK143" s="158"/>
      <c r="AL143" s="159"/>
      <c r="AM143" s="225" t="s">
        <v>297</v>
      </c>
      <c r="AN143" s="161"/>
      <c r="AO143" s="219"/>
      <c r="AP143" s="225" t="s">
        <v>297</v>
      </c>
      <c r="AQ143" s="161"/>
      <c r="AR143" s="219"/>
      <c r="AS143" s="225" t="s">
        <v>297</v>
      </c>
      <c r="AT143" s="161"/>
      <c r="AU143" s="219"/>
      <c r="AV143" s="225" t="s">
        <v>297</v>
      </c>
      <c r="AW143" s="161"/>
      <c r="AX143" s="219"/>
      <c r="AY143" s="225" t="s">
        <v>297</v>
      </c>
      <c r="AZ143" s="161"/>
      <c r="BA143" s="219"/>
      <c r="BB143" s="158"/>
      <c r="BC143" s="159"/>
      <c r="BD143" s="225" t="s">
        <v>297</v>
      </c>
      <c r="BE143" s="161"/>
      <c r="BF143" s="219"/>
      <c r="BG143" s="225" t="s">
        <v>297</v>
      </c>
      <c r="BH143" s="161"/>
      <c r="BI143" s="219"/>
      <c r="BJ143" s="225" t="s">
        <v>297</v>
      </c>
      <c r="BK143" s="161"/>
      <c r="BL143" s="219"/>
      <c r="BM143" s="225" t="s">
        <v>297</v>
      </c>
      <c r="BN143" s="161"/>
      <c r="BO143" s="219"/>
      <c r="BP143" s="225" t="s">
        <v>297</v>
      </c>
      <c r="BQ143" s="161"/>
      <c r="BR143" s="219"/>
      <c r="BS143" s="162"/>
      <c r="BT143" s="163"/>
      <c r="BU143" s="163"/>
      <c r="BV143" s="67"/>
      <c r="BX143" s="70"/>
    </row>
    <row r="144" spans="1:76" ht="32.1" hidden="1" customHeight="1">
      <c r="A144" s="144"/>
      <c r="B144" s="157"/>
      <c r="C144" s="158"/>
      <c r="D144" s="159"/>
      <c r="E144" s="225" t="s">
        <v>298</v>
      </c>
      <c r="F144" s="161"/>
      <c r="G144" s="219"/>
      <c r="H144" s="225" t="s">
        <v>298</v>
      </c>
      <c r="I144" s="161"/>
      <c r="J144" s="219"/>
      <c r="K144" s="225" t="s">
        <v>298</v>
      </c>
      <c r="L144" s="161"/>
      <c r="M144" s="219"/>
      <c r="N144" s="225" t="s">
        <v>298</v>
      </c>
      <c r="O144" s="161"/>
      <c r="P144" s="219"/>
      <c r="Q144" s="225" t="s">
        <v>298</v>
      </c>
      <c r="R144" s="161"/>
      <c r="S144" s="219"/>
      <c r="T144" s="158"/>
      <c r="U144" s="159"/>
      <c r="V144" s="225" t="s">
        <v>298</v>
      </c>
      <c r="W144" s="161"/>
      <c r="X144" s="219"/>
      <c r="Y144" s="225" t="s">
        <v>298</v>
      </c>
      <c r="Z144" s="161"/>
      <c r="AA144" s="219"/>
      <c r="AB144" s="225" t="s">
        <v>298</v>
      </c>
      <c r="AC144" s="161"/>
      <c r="AD144" s="219"/>
      <c r="AE144" s="225" t="s">
        <v>298</v>
      </c>
      <c r="AF144" s="161"/>
      <c r="AG144" s="219"/>
      <c r="AH144" s="225" t="s">
        <v>298</v>
      </c>
      <c r="AI144" s="161"/>
      <c r="AJ144" s="219"/>
      <c r="AK144" s="158"/>
      <c r="AL144" s="159"/>
      <c r="AM144" s="225" t="s">
        <v>298</v>
      </c>
      <c r="AN144" s="161"/>
      <c r="AO144" s="219"/>
      <c r="AP144" s="225" t="s">
        <v>298</v>
      </c>
      <c r="AQ144" s="161"/>
      <c r="AR144" s="219"/>
      <c r="AS144" s="225" t="s">
        <v>298</v>
      </c>
      <c r="AT144" s="161"/>
      <c r="AU144" s="219"/>
      <c r="AV144" s="225" t="s">
        <v>298</v>
      </c>
      <c r="AW144" s="161"/>
      <c r="AX144" s="219"/>
      <c r="AY144" s="225" t="s">
        <v>298</v>
      </c>
      <c r="AZ144" s="161"/>
      <c r="BA144" s="219"/>
      <c r="BB144" s="158"/>
      <c r="BC144" s="159"/>
      <c r="BD144" s="225" t="s">
        <v>298</v>
      </c>
      <c r="BE144" s="161"/>
      <c r="BF144" s="219"/>
      <c r="BG144" s="225" t="s">
        <v>298</v>
      </c>
      <c r="BH144" s="161"/>
      <c r="BI144" s="219"/>
      <c r="BJ144" s="225" t="s">
        <v>298</v>
      </c>
      <c r="BK144" s="161"/>
      <c r="BL144" s="219"/>
      <c r="BM144" s="225" t="s">
        <v>298</v>
      </c>
      <c r="BN144" s="161"/>
      <c r="BO144" s="219"/>
      <c r="BP144" s="225" t="s">
        <v>298</v>
      </c>
      <c r="BQ144" s="161"/>
      <c r="BR144" s="219"/>
      <c r="BS144" s="162"/>
      <c r="BT144" s="163"/>
      <c r="BU144" s="163"/>
      <c r="BV144" s="67"/>
      <c r="BX144" s="70"/>
    </row>
    <row r="145" spans="1:76" ht="32.1" customHeight="1">
      <c r="A145" s="144"/>
      <c r="B145" s="164"/>
      <c r="C145" s="205"/>
      <c r="D145" s="205"/>
      <c r="E145" s="416" t="str">
        <f>IF('6. Kl.'!$B$2='6. Kl.'!$L$1,'6. Kl. Judge Sheet'!E143,'6. Kl. Judge Sheet'!E144)</f>
        <v xml:space="preserve">mind 
1 Sprung  
1 Schritt  </v>
      </c>
      <c r="F145" s="204"/>
      <c r="G145" s="165"/>
      <c r="H145" s="416" t="str">
        <f>IF('6. Kl.'!$B$2='6. Kl.'!$L$1,'6. Kl. Judge Sheet'!H143,'6. Kl. Judge Sheet'!H144)</f>
        <v xml:space="preserve">mind 
1 Sprung  
1 Schritt  </v>
      </c>
      <c r="I145" s="204"/>
      <c r="J145" s="165"/>
      <c r="K145" s="416" t="str">
        <f>IF('6. Kl.'!$B$2='6. Kl.'!$L$1,'6. Kl. Judge Sheet'!K143,'6. Kl. Judge Sheet'!K144)</f>
        <v xml:space="preserve">mind 
1 Sprung  
1 Schritt  </v>
      </c>
      <c r="L145" s="204"/>
      <c r="M145" s="165"/>
      <c r="N145" s="416" t="str">
        <f>IF('6. Kl.'!$B$2='6. Kl.'!$L$1,'6. Kl. Judge Sheet'!N143,'6. Kl. Judge Sheet'!N144)</f>
        <v xml:space="preserve">mind 
1 Sprung  
1 Schritt  </v>
      </c>
      <c r="O145" s="204"/>
      <c r="P145" s="165"/>
      <c r="Q145" s="416" t="str">
        <f>IF('6. Kl.'!$B$2='6. Kl.'!$L$1,'6. Kl. Judge Sheet'!Q143,'6. Kl. Judge Sheet'!Q144)</f>
        <v xml:space="preserve">mind 
1 Sprung  
1 Schritt  </v>
      </c>
      <c r="R145" s="204"/>
      <c r="S145" s="165"/>
      <c r="T145" s="205"/>
      <c r="U145" s="205"/>
      <c r="V145" s="416" t="str">
        <f>IF('6. Kl.'!$B$2='6. Kl.'!$L$1,'6. Kl. Judge Sheet'!V143,'6. Kl. Judge Sheet'!V144)</f>
        <v xml:space="preserve">mind 
1 Sprung  
1 Schritt  </v>
      </c>
      <c r="W145" s="204"/>
      <c r="X145" s="165"/>
      <c r="Y145" s="416" t="str">
        <f>IF('6. Kl.'!$B$2='6. Kl.'!$L$1,'6. Kl. Judge Sheet'!Y143,'6. Kl. Judge Sheet'!Y144)</f>
        <v xml:space="preserve">mind 
1 Sprung  
1 Schritt  </v>
      </c>
      <c r="Z145" s="204"/>
      <c r="AA145" s="165"/>
      <c r="AB145" s="416" t="str">
        <f>IF('6. Kl.'!$B$2='6. Kl.'!$L$1,'6. Kl. Judge Sheet'!AB143,'6. Kl. Judge Sheet'!AB144)</f>
        <v xml:space="preserve">mind 
1 Sprung  
1 Schritt  </v>
      </c>
      <c r="AC145" s="204"/>
      <c r="AD145" s="165"/>
      <c r="AE145" s="416" t="str">
        <f>IF('6. Kl.'!$B$2='6. Kl.'!$L$1,'6. Kl. Judge Sheet'!AE143,'6. Kl. Judge Sheet'!AE144)</f>
        <v xml:space="preserve">mind 
1 Sprung  
1 Schritt  </v>
      </c>
      <c r="AF145" s="204"/>
      <c r="AG145" s="165"/>
      <c r="AH145" s="416" t="str">
        <f>IF('6. Kl.'!$B$2='6. Kl.'!$L$1,'6. Kl. Judge Sheet'!AH143,'6. Kl. Judge Sheet'!AH144)</f>
        <v xml:space="preserve">mind 
1 Sprung  
1 Schritt  </v>
      </c>
      <c r="AI145" s="204"/>
      <c r="AJ145" s="165"/>
      <c r="AK145" s="205"/>
      <c r="AL145" s="205"/>
      <c r="AM145" s="416" t="str">
        <f>IF('6. Kl.'!$B$2='6. Kl.'!$L$1,'6. Kl. Judge Sheet'!AM143,'6. Kl. Judge Sheet'!AM144)</f>
        <v xml:space="preserve">mind 
1 Sprung  
1 Schritt  </v>
      </c>
      <c r="AN145" s="204"/>
      <c r="AO145" s="165"/>
      <c r="AP145" s="416" t="str">
        <f>IF('6. Kl.'!$B$2='6. Kl.'!$L$1,'6. Kl. Judge Sheet'!AP143,'6. Kl. Judge Sheet'!AP144)</f>
        <v xml:space="preserve">mind 
1 Sprung  
1 Schritt  </v>
      </c>
      <c r="AQ145" s="204"/>
      <c r="AR145" s="165"/>
      <c r="AS145" s="416" t="str">
        <f>IF('6. Kl.'!$B$2='6. Kl.'!$L$1,'6. Kl. Judge Sheet'!AS143,'6. Kl. Judge Sheet'!AS144)</f>
        <v xml:space="preserve">mind 
1 Sprung  
1 Schritt  </v>
      </c>
      <c r="AT145" s="204"/>
      <c r="AU145" s="165"/>
      <c r="AV145" s="416" t="str">
        <f>IF('6. Kl.'!$B$2='6. Kl.'!$L$1,'6. Kl. Judge Sheet'!AV143,'6. Kl. Judge Sheet'!AV144)</f>
        <v xml:space="preserve">mind 
1 Sprung  
1 Schritt  </v>
      </c>
      <c r="AW145" s="204"/>
      <c r="AX145" s="165"/>
      <c r="AY145" s="416" t="str">
        <f>IF('6. Kl.'!$B$2='6. Kl.'!$L$1,'6. Kl. Judge Sheet'!AY143,'6. Kl. Judge Sheet'!AY144)</f>
        <v xml:space="preserve">mind 
1 Sprung  
1 Schritt  </v>
      </c>
      <c r="AZ145" s="204"/>
      <c r="BA145" s="165"/>
      <c r="BB145" s="205"/>
      <c r="BC145" s="205"/>
      <c r="BD145" s="416" t="str">
        <f>IF('6. Kl.'!$B$2='6. Kl.'!$L$1,'6. Kl. Judge Sheet'!BD143,'6. Kl. Judge Sheet'!BD144)</f>
        <v xml:space="preserve">mind 
1 Sprung  
1 Schritt  </v>
      </c>
      <c r="BE145" s="204"/>
      <c r="BF145" s="165"/>
      <c r="BG145" s="416" t="str">
        <f>IF('6. Kl.'!$B$2='6. Kl.'!$L$1,'6. Kl. Judge Sheet'!BG143,'6. Kl. Judge Sheet'!BG144)</f>
        <v xml:space="preserve">mind 
1 Sprung  
1 Schritt  </v>
      </c>
      <c r="BH145" s="204"/>
      <c r="BI145" s="165"/>
      <c r="BJ145" s="416" t="str">
        <f>IF('6. Kl.'!$B$2='6. Kl.'!$L$1,'6. Kl. Judge Sheet'!BJ143,'6. Kl. Judge Sheet'!BJ144)</f>
        <v xml:space="preserve">mind 
1 Sprung  
1 Schritt  </v>
      </c>
      <c r="BK145" s="204"/>
      <c r="BL145" s="165"/>
      <c r="BM145" s="416" t="str">
        <f>IF('6. Kl.'!$B$2='6. Kl.'!$L$1,'6. Kl. Judge Sheet'!BM143,'6. Kl. Judge Sheet'!BM144)</f>
        <v xml:space="preserve">mind 
1 Sprung  
1 Schritt  </v>
      </c>
      <c r="BN145" s="204"/>
      <c r="BO145" s="165"/>
      <c r="BP145" s="416" t="str">
        <f>IF('6. Kl.'!$B$2='6. Kl.'!$L$1,'6. Kl. Judge Sheet'!BP143,'6. Kl. Judge Sheet'!BP144)</f>
        <v xml:space="preserve">mind 
1 Sprung  
1 Schritt  </v>
      </c>
      <c r="BQ145" s="204"/>
      <c r="BR145" s="165"/>
      <c r="BV145" s="67">
        <v>1</v>
      </c>
      <c r="BX145" s="70"/>
    </row>
    <row r="146" spans="1:76" ht="32.1" customHeight="1">
      <c r="B146" s="164"/>
      <c r="C146" s="205"/>
      <c r="D146" s="205"/>
      <c r="E146" s="417"/>
      <c r="F146" s="204"/>
      <c r="G146" s="153"/>
      <c r="H146" s="417"/>
      <c r="I146" s="204"/>
      <c r="J146" s="153"/>
      <c r="K146" s="417"/>
      <c r="L146" s="204"/>
      <c r="M146" s="153"/>
      <c r="N146" s="417"/>
      <c r="O146" s="204"/>
      <c r="P146" s="153"/>
      <c r="Q146" s="417"/>
      <c r="R146" s="204"/>
      <c r="S146" s="153"/>
      <c r="T146" s="205"/>
      <c r="U146" s="205"/>
      <c r="V146" s="417"/>
      <c r="W146" s="204"/>
      <c r="X146" s="153"/>
      <c r="Y146" s="417"/>
      <c r="Z146" s="204"/>
      <c r="AA146" s="153"/>
      <c r="AB146" s="417"/>
      <c r="AC146" s="204"/>
      <c r="AD146" s="153"/>
      <c r="AE146" s="417"/>
      <c r="AF146" s="204"/>
      <c r="AG146" s="153"/>
      <c r="AH146" s="417"/>
      <c r="AI146" s="204"/>
      <c r="AJ146" s="153"/>
      <c r="AK146" s="205"/>
      <c r="AL146" s="205"/>
      <c r="AM146" s="417"/>
      <c r="AN146" s="204"/>
      <c r="AO146" s="153"/>
      <c r="AP146" s="417"/>
      <c r="AQ146" s="204"/>
      <c r="AR146" s="153"/>
      <c r="AS146" s="417"/>
      <c r="AT146" s="204"/>
      <c r="AU146" s="153"/>
      <c r="AV146" s="417"/>
      <c r="AW146" s="204"/>
      <c r="AX146" s="153"/>
      <c r="AY146" s="417"/>
      <c r="AZ146" s="204"/>
      <c r="BA146" s="153"/>
      <c r="BB146" s="205"/>
      <c r="BC146" s="205"/>
      <c r="BD146" s="417"/>
      <c r="BE146" s="204"/>
      <c r="BF146" s="153"/>
      <c r="BG146" s="417"/>
      <c r="BH146" s="204"/>
      <c r="BI146" s="153"/>
      <c r="BJ146" s="417"/>
      <c r="BK146" s="204"/>
      <c r="BL146" s="153"/>
      <c r="BM146" s="417"/>
      <c r="BN146" s="204"/>
      <c r="BO146" s="153"/>
      <c r="BP146" s="417"/>
      <c r="BQ146" s="204"/>
      <c r="BR146" s="153"/>
      <c r="BV146" s="67">
        <v>1</v>
      </c>
      <c r="BX146" s="70"/>
    </row>
    <row r="147" spans="1:76" ht="32.1" hidden="1" customHeight="1">
      <c r="B147" s="164"/>
      <c r="C147" s="205"/>
      <c r="D147" s="205"/>
      <c r="E147" s="226" t="s">
        <v>117</v>
      </c>
      <c r="F147" s="204"/>
      <c r="G147" s="153"/>
      <c r="H147" s="226" t="s">
        <v>117</v>
      </c>
      <c r="I147" s="204"/>
      <c r="J147" s="153"/>
      <c r="K147" s="226" t="s">
        <v>117</v>
      </c>
      <c r="L147" s="204"/>
      <c r="M147" s="153"/>
      <c r="N147" s="226" t="s">
        <v>117</v>
      </c>
      <c r="O147" s="204"/>
      <c r="P147" s="153"/>
      <c r="Q147" s="226" t="s">
        <v>117</v>
      </c>
      <c r="R147" s="204"/>
      <c r="S147" s="153"/>
      <c r="T147" s="205"/>
      <c r="U147" s="205"/>
      <c r="V147" s="226" t="s">
        <v>117</v>
      </c>
      <c r="W147" s="204"/>
      <c r="X147" s="153"/>
      <c r="Y147" s="226" t="s">
        <v>117</v>
      </c>
      <c r="Z147" s="204"/>
      <c r="AA147" s="153"/>
      <c r="AB147" s="226" t="s">
        <v>117</v>
      </c>
      <c r="AC147" s="204"/>
      <c r="AD147" s="153"/>
      <c r="AE147" s="226" t="s">
        <v>117</v>
      </c>
      <c r="AF147" s="204"/>
      <c r="AG147" s="153"/>
      <c r="AH147" s="226" t="s">
        <v>117</v>
      </c>
      <c r="AI147" s="204"/>
      <c r="AJ147" s="153"/>
      <c r="AK147" s="205"/>
      <c r="AL147" s="205"/>
      <c r="AM147" s="226" t="s">
        <v>117</v>
      </c>
      <c r="AN147" s="204"/>
      <c r="AO147" s="153"/>
      <c r="AP147" s="226" t="s">
        <v>117</v>
      </c>
      <c r="AQ147" s="204"/>
      <c r="AR147" s="153"/>
      <c r="AS147" s="226" t="s">
        <v>117</v>
      </c>
      <c r="AT147" s="204"/>
      <c r="AU147" s="153"/>
      <c r="AV147" s="226" t="s">
        <v>117</v>
      </c>
      <c r="AW147" s="204"/>
      <c r="AX147" s="153"/>
      <c r="AY147" s="226" t="s">
        <v>117</v>
      </c>
      <c r="AZ147" s="204"/>
      <c r="BA147" s="153"/>
      <c r="BB147" s="205"/>
      <c r="BC147" s="205"/>
      <c r="BD147" s="226" t="s">
        <v>117</v>
      </c>
      <c r="BE147" s="204"/>
      <c r="BF147" s="153"/>
      <c r="BG147" s="226" t="s">
        <v>117</v>
      </c>
      <c r="BH147" s="204"/>
      <c r="BI147" s="153"/>
      <c r="BJ147" s="226" t="s">
        <v>117</v>
      </c>
      <c r="BK147" s="204"/>
      <c r="BL147" s="153"/>
      <c r="BM147" s="226" t="s">
        <v>117</v>
      </c>
      <c r="BN147" s="204"/>
      <c r="BO147" s="153"/>
      <c r="BP147" s="226" t="s">
        <v>117</v>
      </c>
      <c r="BQ147" s="204"/>
      <c r="BR147" s="153"/>
      <c r="BV147" s="67"/>
      <c r="BX147" s="70"/>
    </row>
    <row r="148" spans="1:76" ht="32.1" hidden="1" customHeight="1">
      <c r="B148" s="164"/>
      <c r="C148" s="205"/>
      <c r="D148" s="205"/>
      <c r="E148" s="226" t="s">
        <v>299</v>
      </c>
      <c r="F148" s="204"/>
      <c r="G148" s="153"/>
      <c r="H148" s="226" t="s">
        <v>299</v>
      </c>
      <c r="I148" s="204"/>
      <c r="J148" s="153"/>
      <c r="K148" s="226" t="s">
        <v>299</v>
      </c>
      <c r="L148" s="204"/>
      <c r="M148" s="153"/>
      <c r="N148" s="226" t="s">
        <v>299</v>
      </c>
      <c r="O148" s="204"/>
      <c r="P148" s="153"/>
      <c r="Q148" s="226" t="s">
        <v>299</v>
      </c>
      <c r="R148" s="204"/>
      <c r="S148" s="153"/>
      <c r="T148" s="205"/>
      <c r="U148" s="205"/>
      <c r="V148" s="226" t="s">
        <v>299</v>
      </c>
      <c r="W148" s="204"/>
      <c r="X148" s="153"/>
      <c r="Y148" s="226" t="s">
        <v>299</v>
      </c>
      <c r="Z148" s="204"/>
      <c r="AA148" s="153"/>
      <c r="AB148" s="226" t="s">
        <v>299</v>
      </c>
      <c r="AC148" s="204"/>
      <c r="AD148" s="153"/>
      <c r="AE148" s="226" t="s">
        <v>299</v>
      </c>
      <c r="AF148" s="204"/>
      <c r="AG148" s="153"/>
      <c r="AH148" s="226" t="s">
        <v>299</v>
      </c>
      <c r="AI148" s="204"/>
      <c r="AJ148" s="153"/>
      <c r="AK148" s="205"/>
      <c r="AL148" s="205"/>
      <c r="AM148" s="226" t="s">
        <v>299</v>
      </c>
      <c r="AN148" s="204"/>
      <c r="AO148" s="153"/>
      <c r="AP148" s="226" t="s">
        <v>299</v>
      </c>
      <c r="AQ148" s="204"/>
      <c r="AR148" s="153"/>
      <c r="AS148" s="226" t="s">
        <v>299</v>
      </c>
      <c r="AT148" s="204"/>
      <c r="AU148" s="153"/>
      <c r="AV148" s="226" t="s">
        <v>299</v>
      </c>
      <c r="AW148" s="204"/>
      <c r="AX148" s="153"/>
      <c r="AY148" s="226" t="s">
        <v>299</v>
      </c>
      <c r="AZ148" s="204"/>
      <c r="BA148" s="153"/>
      <c r="BB148" s="205"/>
      <c r="BC148" s="205"/>
      <c r="BD148" s="226" t="s">
        <v>299</v>
      </c>
      <c r="BE148" s="204"/>
      <c r="BF148" s="153"/>
      <c r="BG148" s="226" t="s">
        <v>299</v>
      </c>
      <c r="BH148" s="204"/>
      <c r="BI148" s="153"/>
      <c r="BJ148" s="226" t="s">
        <v>299</v>
      </c>
      <c r="BK148" s="204"/>
      <c r="BL148" s="153"/>
      <c r="BM148" s="226" t="s">
        <v>299</v>
      </c>
      <c r="BN148" s="204"/>
      <c r="BO148" s="153"/>
      <c r="BP148" s="226" t="s">
        <v>299</v>
      </c>
      <c r="BQ148" s="204"/>
      <c r="BR148" s="153"/>
      <c r="BV148" s="67"/>
      <c r="BX148" s="70"/>
    </row>
    <row r="149" spans="1:76" ht="32.1" customHeight="1">
      <c r="B149" s="157" t="s">
        <v>5</v>
      </c>
      <c r="C149" s="205"/>
      <c r="D149" s="205"/>
      <c r="E149" s="228" t="str">
        <f>IF('6. Kl.'!$B$2='6. Kl.'!$L$1,'6. Kl. Judge Sheet'!E147,'6. Kl. Judge Sheet'!E148)</f>
        <v>bestanden     
 ja                                 nein</v>
      </c>
      <c r="F149" s="206"/>
      <c r="G149" s="153"/>
      <c r="H149" s="228" t="str">
        <f>IF('6. Kl.'!$B$2='6. Kl.'!$L$1,'6. Kl. Judge Sheet'!H147,'6. Kl. Judge Sheet'!H148)</f>
        <v>bestanden     
 ja                                 nein</v>
      </c>
      <c r="I149" s="206"/>
      <c r="J149" s="153"/>
      <c r="K149" s="228" t="str">
        <f>IF('6. Kl.'!$B$2='6. Kl.'!$L$1,'6. Kl. Judge Sheet'!K147,'6. Kl. Judge Sheet'!K148)</f>
        <v>bestanden     
 ja                                 nein</v>
      </c>
      <c r="L149" s="206"/>
      <c r="M149" s="153"/>
      <c r="N149" s="228" t="str">
        <f>IF('6. Kl.'!$B$2='6. Kl.'!$L$1,'6. Kl. Judge Sheet'!N147,'6. Kl. Judge Sheet'!N148)</f>
        <v>bestanden     
 ja                                 nein</v>
      </c>
      <c r="O149" s="206"/>
      <c r="P149" s="153"/>
      <c r="Q149" s="228" t="str">
        <f>IF('6. Kl.'!$B$2='6. Kl.'!$L$1,'6. Kl. Judge Sheet'!Q147,'6. Kl. Judge Sheet'!Q148)</f>
        <v>bestanden     
 ja                                 nein</v>
      </c>
      <c r="R149" s="206"/>
      <c r="S149" s="153"/>
      <c r="T149" s="205"/>
      <c r="U149" s="205"/>
      <c r="V149" s="228" t="str">
        <f>IF('6. Kl.'!$B$2='6. Kl.'!$L$1,'6. Kl. Judge Sheet'!V147,'6. Kl. Judge Sheet'!V148)</f>
        <v>bestanden     
 ja                                 nein</v>
      </c>
      <c r="W149" s="206"/>
      <c r="X149" s="153"/>
      <c r="Y149" s="228" t="str">
        <f>IF('6. Kl.'!$B$2='6. Kl.'!$L$1,'6. Kl. Judge Sheet'!Y147,'6. Kl. Judge Sheet'!Y148)</f>
        <v>bestanden     
 ja                                 nein</v>
      </c>
      <c r="Z149" s="206"/>
      <c r="AA149" s="153"/>
      <c r="AB149" s="228" t="str">
        <f>IF('6. Kl.'!$B$2='6. Kl.'!$L$1,'6. Kl. Judge Sheet'!AB147,'6. Kl. Judge Sheet'!AB148)</f>
        <v>bestanden     
 ja                                 nein</v>
      </c>
      <c r="AC149" s="206"/>
      <c r="AD149" s="153"/>
      <c r="AE149" s="228" t="str">
        <f>IF('6. Kl.'!$B$2='6. Kl.'!$L$1,'6. Kl. Judge Sheet'!AE147,'6. Kl. Judge Sheet'!AE148)</f>
        <v>bestanden     
 ja                                 nein</v>
      </c>
      <c r="AF149" s="206"/>
      <c r="AG149" s="153"/>
      <c r="AH149" s="228" t="str">
        <f>IF('6. Kl.'!$B$2='6. Kl.'!$L$1,'6. Kl. Judge Sheet'!AH147,'6. Kl. Judge Sheet'!AH148)</f>
        <v>bestanden     
 ja                                 nein</v>
      </c>
      <c r="AI149" s="206"/>
      <c r="AJ149" s="153"/>
      <c r="AK149" s="205"/>
      <c r="AL149" s="205"/>
      <c r="AM149" s="228" t="str">
        <f>IF('6. Kl.'!$B$2='6. Kl.'!$L$1,'6. Kl. Judge Sheet'!AM147,'6. Kl. Judge Sheet'!AM148)</f>
        <v>bestanden     
 ja                                 nein</v>
      </c>
      <c r="AN149" s="206"/>
      <c r="AO149" s="153"/>
      <c r="AP149" s="228" t="str">
        <f>IF('6. Kl.'!$B$2='6. Kl.'!$L$1,'6. Kl. Judge Sheet'!AP147,'6. Kl. Judge Sheet'!AP148)</f>
        <v>bestanden     
 ja                                 nein</v>
      </c>
      <c r="AQ149" s="206"/>
      <c r="AR149" s="153"/>
      <c r="AS149" s="228" t="str">
        <f>IF('6. Kl.'!$B$2='6. Kl.'!$L$1,'6. Kl. Judge Sheet'!AS147,'6. Kl. Judge Sheet'!AS148)</f>
        <v>bestanden     
 ja                                 nein</v>
      </c>
      <c r="AT149" s="206"/>
      <c r="AU149" s="153"/>
      <c r="AV149" s="228" t="str">
        <f>IF('6. Kl.'!$B$2='6. Kl.'!$L$1,'6. Kl. Judge Sheet'!AV147,'6. Kl. Judge Sheet'!AV148)</f>
        <v>bestanden     
 ja                                 nein</v>
      </c>
      <c r="AW149" s="206"/>
      <c r="AX149" s="153"/>
      <c r="AY149" s="228" t="str">
        <f>IF('6. Kl.'!$B$2='6. Kl.'!$L$1,'6. Kl. Judge Sheet'!AY147,'6. Kl. Judge Sheet'!AY148)</f>
        <v>bestanden     
 ja                                 nein</v>
      </c>
      <c r="AZ149" s="206"/>
      <c r="BA149" s="153"/>
      <c r="BB149" s="205"/>
      <c r="BC149" s="205"/>
      <c r="BD149" s="228" t="str">
        <f>IF('6. Kl.'!$B$2='6. Kl.'!$L$1,'6. Kl. Judge Sheet'!BD147,'6. Kl. Judge Sheet'!BD148)</f>
        <v>bestanden     
 ja                                 nein</v>
      </c>
      <c r="BE149" s="206"/>
      <c r="BF149" s="153"/>
      <c r="BG149" s="228" t="str">
        <f>IF('6. Kl.'!$B$2='6. Kl.'!$L$1,'6. Kl. Judge Sheet'!BG147,'6. Kl. Judge Sheet'!BG148)</f>
        <v>bestanden     
 ja                                 nein</v>
      </c>
      <c r="BH149" s="206"/>
      <c r="BI149" s="153"/>
      <c r="BJ149" s="228" t="str">
        <f>IF('6. Kl.'!$B$2='6. Kl.'!$L$1,'6. Kl. Judge Sheet'!BJ147,'6. Kl. Judge Sheet'!BJ148)</f>
        <v>bestanden     
 ja                                 nein</v>
      </c>
      <c r="BK149" s="206"/>
      <c r="BL149" s="153"/>
      <c r="BM149" s="228" t="str">
        <f>IF('6. Kl.'!$B$2='6. Kl.'!$L$1,'6. Kl. Judge Sheet'!BM147,'6. Kl. Judge Sheet'!BM148)</f>
        <v>bestanden     
 ja                                 nein</v>
      </c>
      <c r="BN149" s="206"/>
      <c r="BO149" s="153"/>
      <c r="BP149" s="228" t="str">
        <f>IF('6. Kl.'!$B$2='6. Kl.'!$L$1,'6. Kl. Judge Sheet'!BP147,'6. Kl. Judge Sheet'!BP148)</f>
        <v>bestanden     
 ja                                 nein</v>
      </c>
      <c r="BQ149" s="206"/>
      <c r="BR149" s="153"/>
      <c r="BV149" s="67">
        <v>1</v>
      </c>
      <c r="BX149" s="70"/>
    </row>
    <row r="150" spans="1:76">
      <c r="E150" s="227"/>
      <c r="BV150" s="67">
        <v>1</v>
      </c>
      <c r="BX150" s="70"/>
    </row>
    <row r="151" spans="1:76" hidden="1">
      <c r="E151" s="215" t="s">
        <v>287</v>
      </c>
      <c r="F151" s="144" t="s">
        <v>288</v>
      </c>
      <c r="BV151" s="67">
        <v>1</v>
      </c>
      <c r="BX151" s="70"/>
    </row>
    <row r="152" spans="1:76" hidden="1">
      <c r="E152" s="184" t="s">
        <v>118</v>
      </c>
      <c r="F152" s="34" t="s">
        <v>245</v>
      </c>
      <c r="G152" s="34"/>
      <c r="H152" s="34"/>
      <c r="I152" s="34"/>
      <c r="J152" s="34"/>
      <c r="K152" s="34"/>
      <c r="L152" s="34"/>
      <c r="M152" s="34"/>
      <c r="N152" s="34"/>
      <c r="O152" s="34"/>
      <c r="V152" s="184" t="s">
        <v>118</v>
      </c>
      <c r="W152" s="34" t="s">
        <v>119</v>
      </c>
      <c r="X152" s="34"/>
      <c r="Y152" s="34"/>
      <c r="Z152" s="34"/>
      <c r="AA152" s="34"/>
      <c r="AB152" s="34"/>
      <c r="AC152" s="34"/>
      <c r="AD152" s="34"/>
      <c r="AE152" s="34"/>
      <c r="AF152" s="34"/>
      <c r="AM152" s="184" t="s">
        <v>118</v>
      </c>
      <c r="AN152" s="34" t="s">
        <v>119</v>
      </c>
      <c r="AO152" s="34"/>
      <c r="AP152" s="34"/>
      <c r="AQ152" s="34"/>
      <c r="AR152" s="34"/>
      <c r="AS152" s="34"/>
      <c r="AT152" s="34"/>
      <c r="AU152" s="34"/>
      <c r="AV152" s="34"/>
      <c r="AW152" s="34"/>
      <c r="BD152" s="184" t="s">
        <v>118</v>
      </c>
      <c r="BE152" s="34" t="s">
        <v>119</v>
      </c>
      <c r="BF152" s="34"/>
      <c r="BG152" s="34"/>
      <c r="BH152" s="34"/>
      <c r="BI152" s="34"/>
      <c r="BJ152" s="34"/>
      <c r="BK152" s="34"/>
      <c r="BL152" s="34"/>
      <c r="BM152" s="34"/>
      <c r="BN152" s="34"/>
      <c r="BV152" s="67">
        <v>1</v>
      </c>
    </row>
    <row r="153" spans="1:76" ht="30.75" customHeight="1">
      <c r="E153" s="184" t="str">
        <f>IF('6. Kl.'!$B$2='6. Kl.'!$L$1,'6. Kl. Judge Sheet'!E152,'6. Kl. Judge Sheet'!E151)</f>
        <v xml:space="preserve">Benotung: </v>
      </c>
      <c r="F153" s="34" t="str">
        <f>IF('6. Kl.'!$B$2='6. Kl.'!$L$1,'6. Kl. Judge Sheet'!F152,'6. Kl. Judge Sheet'!F151)</f>
        <v>Die Kürtests Interbronze und Bronze werden mit elf GOEs (-5 bis +5) bewertet.</v>
      </c>
      <c r="G153" s="34"/>
      <c r="H153" s="34"/>
      <c r="I153" s="34"/>
      <c r="J153" s="34"/>
      <c r="K153" s="34"/>
      <c r="L153" s="34"/>
      <c r="M153" s="34"/>
      <c r="N153" s="34"/>
      <c r="O153" s="34"/>
      <c r="V153" s="18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M153" s="18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BD153" s="18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V153" s="67">
        <v>1</v>
      </c>
    </row>
    <row r="154" spans="1:76">
      <c r="F154" s="34" t="s">
        <v>120</v>
      </c>
      <c r="G154" s="34"/>
      <c r="H154" s="34"/>
      <c r="I154" s="34"/>
      <c r="J154" s="34"/>
      <c r="K154" s="34"/>
      <c r="L154" s="34"/>
      <c r="M154" s="34"/>
      <c r="N154" s="34"/>
      <c r="W154" s="400" t="s">
        <v>120</v>
      </c>
      <c r="X154" s="400"/>
      <c r="Y154" s="400"/>
      <c r="Z154" s="400"/>
      <c r="AA154" s="400"/>
      <c r="AB154" s="400"/>
      <c r="AC154" s="400"/>
      <c r="AD154" s="400"/>
      <c r="AE154" s="400"/>
      <c r="AN154" s="400" t="s">
        <v>120</v>
      </c>
      <c r="AO154" s="400"/>
      <c r="AP154" s="400"/>
      <c r="AQ154" s="400"/>
      <c r="AR154" s="400"/>
      <c r="AS154" s="400"/>
      <c r="AT154" s="400"/>
      <c r="AU154" s="400"/>
      <c r="AV154" s="400"/>
      <c r="BE154" s="400" t="s">
        <v>120</v>
      </c>
      <c r="BF154" s="400"/>
      <c r="BG154" s="400"/>
      <c r="BH154" s="400"/>
      <c r="BI154" s="400"/>
      <c r="BJ154" s="400"/>
      <c r="BK154" s="400"/>
      <c r="BL154" s="400"/>
      <c r="BM154" s="400"/>
      <c r="BV154" s="67">
        <v>1</v>
      </c>
    </row>
    <row r="155" spans="1:76">
      <c r="F155" s="34" t="s">
        <v>289</v>
      </c>
      <c r="G155" s="34"/>
      <c r="H155" s="34"/>
      <c r="I155" s="34"/>
      <c r="J155" s="34"/>
      <c r="K155" s="34"/>
      <c r="L155" s="34"/>
      <c r="M155" s="34"/>
      <c r="N155" s="34"/>
      <c r="W155" s="400"/>
      <c r="X155" s="400"/>
      <c r="Y155" s="400"/>
      <c r="Z155" s="400"/>
      <c r="AA155" s="400"/>
      <c r="AB155" s="400"/>
      <c r="AC155" s="400"/>
      <c r="AD155" s="400"/>
      <c r="AE155" s="400"/>
      <c r="AN155" s="400"/>
      <c r="AO155" s="400"/>
      <c r="AP155" s="400"/>
      <c r="AQ155" s="400"/>
      <c r="AR155" s="400"/>
      <c r="AS155" s="400"/>
      <c r="AT155" s="400"/>
      <c r="AU155" s="400"/>
      <c r="AV155" s="400"/>
      <c r="BE155" s="400"/>
      <c r="BF155" s="400"/>
      <c r="BG155" s="400"/>
      <c r="BH155" s="400"/>
      <c r="BI155" s="400"/>
      <c r="BJ155" s="400"/>
      <c r="BK155" s="400"/>
      <c r="BL155" s="400"/>
      <c r="BM155" s="400"/>
    </row>
    <row r="156" spans="1:76" ht="33.75" customHeight="1">
      <c r="F156" s="34" t="str">
        <f>IF('6. Kl.'!$B$2='6. Kl.'!$L$1,'6. Kl. Judge Sheet'!F154,'6. Kl. Judge Sheet'!F155)</f>
        <v>1 Mal ein Dritter Versuch. Jede Ausführung ist zu bewerten. Nur die beste Wertung zählt, sie ist nach rechts zu schreiben.</v>
      </c>
    </row>
    <row r="157" spans="1:76">
      <c r="F157" s="420" t="s">
        <v>121</v>
      </c>
      <c r="G157" s="420"/>
      <c r="H157" s="420"/>
      <c r="I157" s="420"/>
      <c r="J157" s="420"/>
      <c r="K157" s="420"/>
      <c r="L157" s="420"/>
      <c r="M157" s="420"/>
      <c r="N157" s="420"/>
      <c r="W157" s="420" t="s">
        <v>121</v>
      </c>
      <c r="X157" s="420"/>
      <c r="Y157" s="420"/>
      <c r="Z157" s="420"/>
      <c r="AA157" s="420"/>
      <c r="AB157" s="420"/>
      <c r="AC157" s="420"/>
      <c r="AD157" s="420"/>
      <c r="AE157" s="420"/>
      <c r="AN157" s="420" t="s">
        <v>121</v>
      </c>
      <c r="AO157" s="420"/>
      <c r="AP157" s="420"/>
      <c r="AQ157" s="420"/>
      <c r="AR157" s="420"/>
      <c r="AS157" s="420"/>
      <c r="AT157" s="420"/>
      <c r="AU157" s="420"/>
      <c r="AV157" s="420"/>
      <c r="BE157" s="420" t="s">
        <v>121</v>
      </c>
      <c r="BF157" s="420"/>
      <c r="BG157" s="420"/>
      <c r="BH157" s="420"/>
      <c r="BI157" s="420"/>
      <c r="BJ157" s="420"/>
      <c r="BK157" s="420"/>
      <c r="BL157" s="420"/>
      <c r="BM157" s="420"/>
    </row>
    <row r="158" spans="1:76">
      <c r="B158" s="414" t="str">
        <f>Lizenzvermerk</f>
        <v>EVALOnIce mini Version 3.03
12.07.2026</v>
      </c>
      <c r="C158" s="415"/>
      <c r="D158" s="415"/>
      <c r="F158" s="420"/>
      <c r="G158" s="420"/>
      <c r="H158" s="420"/>
      <c r="I158" s="420"/>
      <c r="J158" s="420"/>
      <c r="K158" s="420"/>
      <c r="L158" s="420"/>
      <c r="M158" s="420"/>
      <c r="N158" s="420"/>
      <c r="W158" s="420"/>
      <c r="X158" s="420"/>
      <c r="Y158" s="420"/>
      <c r="Z158" s="420"/>
      <c r="AA158" s="420"/>
      <c r="AB158" s="420"/>
      <c r="AC158" s="420"/>
      <c r="AD158" s="420"/>
      <c r="AE158" s="420"/>
      <c r="AN158" s="420"/>
      <c r="AO158" s="420"/>
      <c r="AP158" s="420"/>
      <c r="AQ158" s="420"/>
      <c r="AR158" s="420"/>
      <c r="AS158" s="420"/>
      <c r="AT158" s="420"/>
      <c r="AU158" s="420"/>
      <c r="AV158" s="420"/>
      <c r="BE158" s="420"/>
      <c r="BF158" s="420"/>
      <c r="BG158" s="420"/>
      <c r="BH158" s="420"/>
      <c r="BI158" s="420"/>
      <c r="BJ158" s="420"/>
      <c r="BK158" s="420"/>
      <c r="BL158" s="420"/>
      <c r="BM158" s="420"/>
    </row>
    <row r="159" spans="1:76">
      <c r="J159" s="424" t="str">
        <f>IF('6. Kl.'!$B15="","",'6. Kl.'!$B15)</f>
        <v/>
      </c>
      <c r="K159" s="425"/>
      <c r="L159" s="425"/>
      <c r="AA159" s="144" t="str">
        <f>J159</f>
        <v/>
      </c>
      <c r="AR159" s="144" t="str">
        <f>AA159</f>
        <v/>
      </c>
      <c r="BI159" s="144" t="str">
        <f>AA159</f>
        <v/>
      </c>
    </row>
  </sheetData>
  <sheetProtection algorithmName="SHA-512" hashValue="KQ6uVB2T75ZiqIJW4UgPg2gCoMFesZVeB4WMd4skcW0hGKUHmXCJH8bgdN+2wLmJveF1hycmHFPygMuz1J6G/g==" saltValue="m9NKqjzxo3LYKM258ZtkQw==" spinCount="100000" sheet="1" selectLockedCells="1"/>
  <dataConsolidate/>
  <mergeCells count="126">
    <mergeCell ref="C86:C87"/>
    <mergeCell ref="C139:C140"/>
    <mergeCell ref="T33:T34"/>
    <mergeCell ref="AK33:AK34"/>
    <mergeCell ref="BB33:BB34"/>
    <mergeCell ref="T86:T87"/>
    <mergeCell ref="AK86:AK87"/>
    <mergeCell ref="BB86:BB87"/>
    <mergeCell ref="T139:T140"/>
    <mergeCell ref="AK139:AK140"/>
    <mergeCell ref="BB139:BB140"/>
    <mergeCell ref="B105:D105"/>
    <mergeCell ref="J106:L106"/>
    <mergeCell ref="W101:AE102"/>
    <mergeCell ref="AN101:AV102"/>
    <mergeCell ref="E92:E93"/>
    <mergeCell ref="B69:B70"/>
    <mergeCell ref="B75:B76"/>
    <mergeCell ref="B81:B82"/>
    <mergeCell ref="B84:B85"/>
    <mergeCell ref="B87:B88"/>
    <mergeCell ref="B158:D158"/>
    <mergeCell ref="J159:L159"/>
    <mergeCell ref="BP145:BP146"/>
    <mergeCell ref="W154:AE155"/>
    <mergeCell ref="AN154:AV155"/>
    <mergeCell ref="BE154:BM155"/>
    <mergeCell ref="F157:N158"/>
    <mergeCell ref="W157:AE158"/>
    <mergeCell ref="AN157:AV158"/>
    <mergeCell ref="BE157:BM158"/>
    <mergeCell ref="AY145:AY146"/>
    <mergeCell ref="BD145:BD146"/>
    <mergeCell ref="BG145:BG146"/>
    <mergeCell ref="BJ145:BJ146"/>
    <mergeCell ref="BM145:BM146"/>
    <mergeCell ref="AH145:AH146"/>
    <mergeCell ref="AM145:AM146"/>
    <mergeCell ref="AP145:AP146"/>
    <mergeCell ref="AS145:AS146"/>
    <mergeCell ref="AV145:AV146"/>
    <mergeCell ref="Q145:Q146"/>
    <mergeCell ref="V145:V146"/>
    <mergeCell ref="Y145:Y146"/>
    <mergeCell ref="AB145:AB146"/>
    <mergeCell ref="AE145:AE146"/>
    <mergeCell ref="B140:B141"/>
    <mergeCell ref="E145:E146"/>
    <mergeCell ref="H145:H146"/>
    <mergeCell ref="K145:K146"/>
    <mergeCell ref="N145:N146"/>
    <mergeCell ref="BB111:BC111"/>
    <mergeCell ref="B122:B123"/>
    <mergeCell ref="B128:B129"/>
    <mergeCell ref="B134:B135"/>
    <mergeCell ref="B137:B138"/>
    <mergeCell ref="C111:D111"/>
    <mergeCell ref="T111:U111"/>
    <mergeCell ref="AK111:AL111"/>
    <mergeCell ref="BE101:BM102"/>
    <mergeCell ref="F104:N105"/>
    <mergeCell ref="W104:AE105"/>
    <mergeCell ref="AN104:AV105"/>
    <mergeCell ref="BE104:BM105"/>
    <mergeCell ref="BD92:BD93"/>
    <mergeCell ref="BG92:BG93"/>
    <mergeCell ref="BJ92:BJ93"/>
    <mergeCell ref="BM92:BM93"/>
    <mergeCell ref="H92:H93"/>
    <mergeCell ref="K92:K93"/>
    <mergeCell ref="N92:N93"/>
    <mergeCell ref="Q92:Q93"/>
    <mergeCell ref="BP92:BP93"/>
    <mergeCell ref="AM92:AM93"/>
    <mergeCell ref="AP92:AP93"/>
    <mergeCell ref="AS92:AS93"/>
    <mergeCell ref="AV92:AV93"/>
    <mergeCell ref="AY92:AY93"/>
    <mergeCell ref="V92:V93"/>
    <mergeCell ref="Y92:Y93"/>
    <mergeCell ref="AB92:AB93"/>
    <mergeCell ref="AE92:AE93"/>
    <mergeCell ref="AH92:AH93"/>
    <mergeCell ref="BJ39:BJ40"/>
    <mergeCell ref="BM39:BM40"/>
    <mergeCell ref="BP39:BP40"/>
    <mergeCell ref="C58:D58"/>
    <mergeCell ref="T58:U58"/>
    <mergeCell ref="AK58:AL58"/>
    <mergeCell ref="BB58:BC58"/>
    <mergeCell ref="AS39:AS40"/>
    <mergeCell ref="AV39:AV40"/>
    <mergeCell ref="AY39:AY40"/>
    <mergeCell ref="BD39:BD40"/>
    <mergeCell ref="BG39:BG40"/>
    <mergeCell ref="AB39:AB40"/>
    <mergeCell ref="AE39:AE40"/>
    <mergeCell ref="AH39:AH40"/>
    <mergeCell ref="AM39:AM40"/>
    <mergeCell ref="AP39:AP40"/>
    <mergeCell ref="J53:L53"/>
    <mergeCell ref="BE48:BM49"/>
    <mergeCell ref="BE51:BM52"/>
    <mergeCell ref="AN48:AV49"/>
    <mergeCell ref="W48:AE49"/>
    <mergeCell ref="W51:AE52"/>
    <mergeCell ref="AK5:AL5"/>
    <mergeCell ref="BB5:BC5"/>
    <mergeCell ref="B52:D52"/>
    <mergeCell ref="E39:E40"/>
    <mergeCell ref="B34:B35"/>
    <mergeCell ref="B31:B32"/>
    <mergeCell ref="B28:B29"/>
    <mergeCell ref="B22:B23"/>
    <mergeCell ref="B16:B17"/>
    <mergeCell ref="H39:H40"/>
    <mergeCell ref="K39:K40"/>
    <mergeCell ref="N39:N40"/>
    <mergeCell ref="Q39:Q40"/>
    <mergeCell ref="V39:V40"/>
    <mergeCell ref="Y39:Y40"/>
    <mergeCell ref="F51:N52"/>
    <mergeCell ref="C5:D5"/>
    <mergeCell ref="T5:U5"/>
    <mergeCell ref="AN51:AV52"/>
    <mergeCell ref="C33:C34"/>
  </mergeCells>
  <phoneticPr fontId="0" type="noConversion"/>
  <conditionalFormatting sqref="G33">
    <cfRule type="expression" dxfId="54" priority="20">
      <formula>$C$6=5</formula>
    </cfRule>
  </conditionalFormatting>
  <conditionalFormatting sqref="J33">
    <cfRule type="expression" dxfId="53" priority="19">
      <formula>$C$6=5</formula>
    </cfRule>
  </conditionalFormatting>
  <conditionalFormatting sqref="M33">
    <cfRule type="expression" dxfId="52" priority="18">
      <formula>$C$6=5</formula>
    </cfRule>
  </conditionalFormatting>
  <conditionalFormatting sqref="P33">
    <cfRule type="expression" dxfId="51" priority="17">
      <formula>$C$6=5</formula>
    </cfRule>
  </conditionalFormatting>
  <conditionalFormatting sqref="S33">
    <cfRule type="expression" dxfId="50" priority="16">
      <formula>$C$6=5</formula>
    </cfRule>
  </conditionalFormatting>
  <conditionalFormatting sqref="X33">
    <cfRule type="expression" dxfId="49" priority="15">
      <formula>$C$6=5</formula>
    </cfRule>
  </conditionalFormatting>
  <conditionalFormatting sqref="AA33">
    <cfRule type="expression" dxfId="48" priority="14">
      <formula>$C$6=5</formula>
    </cfRule>
  </conditionalFormatting>
  <conditionalFormatting sqref="AD33">
    <cfRule type="expression" dxfId="47" priority="13">
      <formula>$C$6=5</formula>
    </cfRule>
  </conditionalFormatting>
  <conditionalFormatting sqref="AG33">
    <cfRule type="expression" dxfId="46" priority="12">
      <formula>$C$6=5</formula>
    </cfRule>
  </conditionalFormatting>
  <conditionalFormatting sqref="AJ33">
    <cfRule type="expression" dxfId="45" priority="11">
      <formula>$C$6=5</formula>
    </cfRule>
  </conditionalFormatting>
  <conditionalFormatting sqref="AO33">
    <cfRule type="expression" dxfId="44" priority="10">
      <formula>$C$6=5</formula>
    </cfRule>
  </conditionalFormatting>
  <conditionalFormatting sqref="AR33">
    <cfRule type="expression" dxfId="43" priority="9">
      <formula>$C$6=5</formula>
    </cfRule>
  </conditionalFormatting>
  <conditionalFormatting sqref="AU33">
    <cfRule type="expression" dxfId="42" priority="8">
      <formula>$C$6=5</formula>
    </cfRule>
  </conditionalFormatting>
  <conditionalFormatting sqref="AX33">
    <cfRule type="expression" dxfId="41" priority="7">
      <formula>$C$6=5</formula>
    </cfRule>
  </conditionalFormatting>
  <conditionalFormatting sqref="BA33">
    <cfRule type="expression" dxfId="40" priority="6">
      <formula>$C$6=5</formula>
    </cfRule>
  </conditionalFormatting>
  <conditionalFormatting sqref="BF33">
    <cfRule type="expression" dxfId="39" priority="5">
      <formula>$C$6=5</formula>
    </cfRule>
  </conditionalFormatting>
  <conditionalFormatting sqref="BI33">
    <cfRule type="expression" dxfId="38" priority="4">
      <formula>$C$6=5</formula>
    </cfRule>
  </conditionalFormatting>
  <conditionalFormatting sqref="BL33">
    <cfRule type="expression" dxfId="37" priority="3">
      <formula>$C$6=5</formula>
    </cfRule>
  </conditionalFormatting>
  <conditionalFormatting sqref="BO33">
    <cfRule type="expression" dxfId="36" priority="2">
      <formula>$C$6=5</formula>
    </cfRule>
  </conditionalFormatting>
  <conditionalFormatting sqref="BR33">
    <cfRule type="expression" dxfId="35" priority="1">
      <formula>$C$6=5</formula>
    </cfRule>
  </conditionalFormatting>
  <conditionalFormatting sqref="BS12:BS35">
    <cfRule type="expression" dxfId="34" priority="27" stopIfTrue="1">
      <formula>LEN(#REF!)&gt;2</formula>
    </cfRule>
  </conditionalFormatting>
  <conditionalFormatting sqref="BS65:BS88">
    <cfRule type="expression" dxfId="33" priority="24" stopIfTrue="1">
      <formula>LEN(#REF!)&gt;2</formula>
    </cfRule>
  </conditionalFormatting>
  <conditionalFormatting sqref="BS118:BS141">
    <cfRule type="expression" dxfId="32" priority="23" stopIfTrue="1">
      <formula>LEN(#REF!)&gt;2</formula>
    </cfRule>
  </conditionalFormatting>
  <pageMargins left="0.31496062992125984" right="0.31496062992125984" top="0.39370078740157483" bottom="0.27559055118110237" header="0.19685039370078741" footer="0.15748031496062992"/>
  <pageSetup paperSize="9" scale="45" fitToWidth="4" orientation="landscape" horizontalDpi="300" verticalDpi="300" r:id="rId1"/>
  <headerFooter alignWithMargins="0">
    <oddFooter>&amp;LDruckdatum: &amp;D&amp;C&amp;F / &amp;A&amp;RSeite &amp;P/&amp;N</oddFooter>
  </headerFooter>
  <rowBreaks count="2" manualBreakCount="2">
    <brk id="53" max="16383" man="1"/>
    <brk id="106" max="16383" man="1"/>
  </rowBreaks>
  <colBreaks count="3" manualBreakCount="3">
    <brk id="19" max="1048575" man="1"/>
    <brk id="36" max="1048575" man="1"/>
    <brk id="5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outlinePr summaryBelow="0" summaryRight="0"/>
    <pageSetUpPr fitToPage="1"/>
  </sheetPr>
  <dimension ref="A1:S56"/>
  <sheetViews>
    <sheetView showGridLines="0" zoomScale="80" zoomScaleNormal="75" workbookViewId="0">
      <pane ySplit="10" topLeftCell="A11" activePane="bottomLeft" state="frozenSplit"/>
      <selection activeCell="H38" sqref="H38"/>
      <selection pane="bottomLeft" activeCell="B2" sqref="B2:D2"/>
    </sheetView>
  </sheetViews>
  <sheetFormatPr baseColWidth="10" defaultColWidth="11.42578125" defaultRowHeight="14.25"/>
  <cols>
    <col min="1" max="1" width="7.28515625" style="9" customWidth="1"/>
    <col min="2" max="3" width="21.7109375" style="9" customWidth="1"/>
    <col min="4" max="4" width="37.28515625" style="9" customWidth="1"/>
    <col min="5" max="5" width="10.5703125" style="9" customWidth="1"/>
    <col min="6" max="6" width="14.7109375" style="10" customWidth="1"/>
    <col min="7" max="7" width="9.7109375" style="9" customWidth="1"/>
    <col min="8" max="9" width="6.7109375" style="11" customWidth="1"/>
    <col min="10" max="10" width="29.140625" style="11" hidden="1" customWidth="1"/>
    <col min="11" max="11" width="3.5703125" style="9" hidden="1" customWidth="1"/>
    <col min="12" max="12" width="26.5703125" style="9" hidden="1" customWidth="1" collapsed="1"/>
    <col min="13" max="13" width="26.5703125" style="11" hidden="1" customWidth="1"/>
    <col min="14" max="14" width="27" style="9" hidden="1" customWidth="1"/>
    <col min="15" max="17" width="3.28515625" style="9" customWidth="1"/>
    <col min="18" max="18" width="3.5703125" style="9" customWidth="1"/>
    <col min="19" max="25" width="6.7109375" style="9" customWidth="1"/>
    <col min="26" max="26" width="4.5703125" style="9" customWidth="1"/>
    <col min="27" max="27" width="5" style="9" customWidth="1"/>
    <col min="28" max="29" width="10.7109375" style="9" customWidth="1"/>
    <col min="30" max="16384" width="11.42578125" style="9"/>
  </cols>
  <sheetData>
    <row r="1" spans="1:19" ht="58.5" customHeight="1">
      <c r="H1" s="40" t="s">
        <v>102</v>
      </c>
      <c r="L1" s="9" t="s">
        <v>151</v>
      </c>
      <c r="M1" s="172" t="s">
        <v>152</v>
      </c>
      <c r="N1" s="12" t="s">
        <v>210</v>
      </c>
      <c r="S1" s="127" t="s">
        <v>128</v>
      </c>
    </row>
    <row r="2" spans="1:19" s="12" customFormat="1" ht="15" customHeight="1">
      <c r="A2" s="171"/>
      <c r="B2" s="338" t="s">
        <v>151</v>
      </c>
      <c r="C2" s="339"/>
      <c r="D2" s="340"/>
      <c r="E2" s="45" t="str">
        <f t="shared" ref="E2:E8" si="0">IF(B$2=L$1,L2,M2)</f>
        <v>Sprache</v>
      </c>
      <c r="F2" s="45"/>
      <c r="G2" s="45"/>
      <c r="H2" s="45"/>
      <c r="I2" s="16"/>
      <c r="J2" s="16"/>
      <c r="L2" s="45" t="s">
        <v>61</v>
      </c>
      <c r="M2" s="45" t="s">
        <v>159</v>
      </c>
      <c r="N2" s="12" t="str">
        <f>IF(B$2=L1,Daten!D1,Daten!D2)</f>
        <v>KÜRTEST INTERBRONZE</v>
      </c>
    </row>
    <row r="3" spans="1:19" ht="15">
      <c r="B3" s="317" t="s">
        <v>355</v>
      </c>
      <c r="C3" s="318"/>
      <c r="D3" s="319"/>
      <c r="E3" s="45" t="str">
        <f t="shared" si="0"/>
        <v>Testname</v>
      </c>
      <c r="F3" s="9"/>
      <c r="H3" s="9"/>
      <c r="I3" s="9"/>
      <c r="J3" s="9"/>
      <c r="L3" s="45" t="s">
        <v>12</v>
      </c>
      <c r="M3" s="45" t="s">
        <v>153</v>
      </c>
      <c r="N3" s="12" t="str">
        <f>IF(B$2=L1,Daten!D14,Daten!D15)</f>
        <v>KÜRTEST BRONZE</v>
      </c>
      <c r="O3" s="45"/>
    </row>
    <row r="4" spans="1:19" ht="15" customHeight="1">
      <c r="B4" s="320"/>
      <c r="C4" s="321"/>
      <c r="D4" s="322"/>
      <c r="E4" s="45" t="str">
        <f t="shared" si="0"/>
        <v>Austragungsort</v>
      </c>
      <c r="F4" s="9"/>
      <c r="G4" s="14"/>
      <c r="J4" s="9"/>
      <c r="L4" s="45" t="s">
        <v>13</v>
      </c>
      <c r="M4" s="45" t="s">
        <v>154</v>
      </c>
      <c r="N4" s="45"/>
      <c r="O4" s="45"/>
      <c r="R4" s="13"/>
    </row>
    <row r="5" spans="1:19" ht="15">
      <c r="B5" s="323"/>
      <c r="C5" s="324"/>
      <c r="D5" s="325"/>
      <c r="E5" s="45" t="str">
        <f t="shared" si="0"/>
        <v>Datum</v>
      </c>
      <c r="F5" s="9"/>
      <c r="H5" s="9"/>
      <c r="I5" s="13"/>
      <c r="J5" s="9"/>
      <c r="L5" s="45" t="s">
        <v>14</v>
      </c>
      <c r="M5" s="45" t="s">
        <v>155</v>
      </c>
      <c r="N5" s="45"/>
      <c r="O5" s="45"/>
    </row>
    <row r="6" spans="1:19" ht="15">
      <c r="B6" s="326">
        <f>VLOOKUP(Testname,Daten!C:E,3,FALSE)</f>
        <v>5</v>
      </c>
      <c r="C6" s="327"/>
      <c r="D6" s="328"/>
      <c r="E6" s="45" t="str">
        <f t="shared" si="0"/>
        <v>Testklasse</v>
      </c>
      <c r="H6" s="9"/>
      <c r="I6" s="13"/>
      <c r="J6" s="9"/>
      <c r="L6" s="45" t="s">
        <v>15</v>
      </c>
      <c r="M6" s="45" t="s">
        <v>156</v>
      </c>
      <c r="N6" s="45"/>
      <c r="O6" s="45"/>
    </row>
    <row r="7" spans="1:19" ht="15" customHeight="1">
      <c r="B7" s="329">
        <f>E53</f>
        <v>7.6</v>
      </c>
      <c r="C7" s="330"/>
      <c r="D7" s="331"/>
      <c r="E7" s="45" t="str">
        <f t="shared" si="0"/>
        <v>Benötigte Punktzahl</v>
      </c>
      <c r="F7" s="9"/>
      <c r="H7" s="9"/>
      <c r="I7" s="13"/>
      <c r="J7" s="9"/>
      <c r="L7" s="45" t="s">
        <v>130</v>
      </c>
      <c r="M7" s="45" t="s">
        <v>157</v>
      </c>
      <c r="N7" s="45"/>
      <c r="O7" s="45"/>
    </row>
    <row r="8" spans="1:19" ht="15" customHeight="1">
      <c r="B8" s="332"/>
      <c r="C8" s="333"/>
      <c r="D8" s="334"/>
      <c r="E8" s="45" t="str">
        <f t="shared" si="0"/>
        <v>Bemerkung</v>
      </c>
      <c r="H8" s="9"/>
      <c r="I8" s="13"/>
      <c r="J8" s="9"/>
      <c r="L8" s="45" t="s">
        <v>18</v>
      </c>
      <c r="M8" s="45" t="s">
        <v>158</v>
      </c>
      <c r="N8" s="45"/>
      <c r="O8" s="45"/>
    </row>
    <row r="9" spans="1:19" ht="15">
      <c r="B9" s="335"/>
      <c r="C9" s="336"/>
      <c r="D9" s="337"/>
      <c r="E9" s="45"/>
      <c r="F9" s="14"/>
      <c r="H9" s="9"/>
      <c r="I9" s="9"/>
      <c r="J9" s="9"/>
      <c r="M9" s="9"/>
    </row>
    <row r="10" spans="1:19" s="11" customFormat="1" ht="15.75" customHeight="1">
      <c r="G10" s="17"/>
      <c r="H10" s="44"/>
      <c r="L10" s="9" t="s">
        <v>17</v>
      </c>
      <c r="M10" s="9" t="s">
        <v>225</v>
      </c>
      <c r="N10" s="45"/>
    </row>
    <row r="11" spans="1:19">
      <c r="A11" s="11"/>
      <c r="B11" s="11"/>
      <c r="L11" s="9" t="s">
        <v>11</v>
      </c>
      <c r="M11" s="172" t="s">
        <v>219</v>
      </c>
    </row>
    <row r="12" spans="1:19" ht="18" customHeight="1">
      <c r="A12" s="17"/>
      <c r="B12" s="359" t="str">
        <f>IF(B$2=L$1,L10,M10)</f>
        <v>Schiedsrichter / Spezialisten (Name Vorname)</v>
      </c>
      <c r="C12" s="361"/>
      <c r="D12" s="362"/>
      <c r="E12" s="46" t="str">
        <f>IF(B$2=L$1,L11,M11)</f>
        <v>Klub</v>
      </c>
      <c r="F12" s="43"/>
      <c r="G12" s="19"/>
      <c r="H12" s="359" t="str">
        <f>IF(B$2=L$1,L12,M12)</f>
        <v>Klasse</v>
      </c>
      <c r="I12" s="360"/>
      <c r="J12"/>
      <c r="L12" s="9" t="s">
        <v>41</v>
      </c>
      <c r="M12" s="172" t="s">
        <v>226</v>
      </c>
    </row>
    <row r="13" spans="1:19" ht="18" customHeight="1">
      <c r="A13" s="59"/>
      <c r="B13" s="347"/>
      <c r="C13" s="348"/>
      <c r="D13" s="349"/>
      <c r="E13" s="344"/>
      <c r="F13" s="345"/>
      <c r="G13" s="346"/>
      <c r="H13" s="344"/>
      <c r="I13" s="358"/>
      <c r="J13" s="45" t="str">
        <f>IF(B$2=L$1,L13,M13)</f>
        <v>SchiedsrichterIn</v>
      </c>
      <c r="L13" s="60" t="s">
        <v>98</v>
      </c>
      <c r="M13" s="60" t="s">
        <v>160</v>
      </c>
    </row>
    <row r="14" spans="1:19" ht="18" customHeight="1">
      <c r="A14" s="59"/>
      <c r="B14" s="347"/>
      <c r="C14" s="348"/>
      <c r="D14" s="349"/>
      <c r="E14" s="344"/>
      <c r="F14" s="345"/>
      <c r="G14" s="346"/>
      <c r="H14" s="344"/>
      <c r="I14" s="358"/>
      <c r="J14" s="45" t="str">
        <f t="shared" ref="J14:J20" si="1">IF(B$2=L$1,L14,M14)</f>
        <v>PreisrichterIn 2</v>
      </c>
      <c r="L14" s="60" t="s">
        <v>131</v>
      </c>
      <c r="M14" s="60" t="s">
        <v>161</v>
      </c>
    </row>
    <row r="15" spans="1:19" ht="18" customHeight="1">
      <c r="A15" s="59"/>
      <c r="B15" s="347"/>
      <c r="C15" s="348"/>
      <c r="D15" s="349"/>
      <c r="E15" s="344"/>
      <c r="F15" s="345"/>
      <c r="G15" s="346"/>
      <c r="H15" s="344"/>
      <c r="I15" s="358"/>
      <c r="J15" s="45" t="str">
        <f t="shared" si="1"/>
        <v>PreisrichterIn 3</v>
      </c>
      <c r="L15" s="60" t="s">
        <v>132</v>
      </c>
      <c r="M15" s="60" t="s">
        <v>162</v>
      </c>
    </row>
    <row r="16" spans="1:19" ht="18" customHeight="1">
      <c r="A16" s="59"/>
      <c r="B16" s="347"/>
      <c r="C16" s="348"/>
      <c r="D16" s="349"/>
      <c r="E16" s="344"/>
      <c r="F16" s="345"/>
      <c r="G16" s="346"/>
      <c r="H16" s="363"/>
      <c r="I16" s="358"/>
      <c r="J16" s="45" t="str">
        <f t="shared" si="1"/>
        <v>Verantwortliche/r der Tests</v>
      </c>
      <c r="L16" s="60" t="s">
        <v>150</v>
      </c>
      <c r="M16" s="60" t="s">
        <v>136</v>
      </c>
    </row>
    <row r="17" spans="1:14" ht="18" customHeight="1">
      <c r="A17" s="59"/>
      <c r="B17" s="347"/>
      <c r="C17" s="348"/>
      <c r="D17" s="349"/>
      <c r="E17" s="344"/>
      <c r="F17" s="345"/>
      <c r="G17" s="346"/>
      <c r="H17" s="363"/>
      <c r="I17" s="358"/>
      <c r="J17" s="45" t="str">
        <f t="shared" si="1"/>
        <v>Technical Specialist</v>
      </c>
      <c r="L17" s="60" t="s">
        <v>16</v>
      </c>
      <c r="M17" s="60" t="s">
        <v>16</v>
      </c>
    </row>
    <row r="18" spans="1:14" ht="18" customHeight="1">
      <c r="A18" s="59"/>
      <c r="B18" s="347"/>
      <c r="C18" s="348"/>
      <c r="D18" s="349"/>
      <c r="E18" s="344"/>
      <c r="F18" s="345"/>
      <c r="G18" s="346"/>
      <c r="H18" s="363"/>
      <c r="I18" s="358"/>
      <c r="J18" s="45" t="str">
        <f t="shared" si="1"/>
        <v>Tech. Spec. Assistant</v>
      </c>
      <c r="L18" s="60" t="s">
        <v>133</v>
      </c>
      <c r="M18" s="60" t="s">
        <v>133</v>
      </c>
    </row>
    <row r="19" spans="1:14" ht="18" customHeight="1">
      <c r="A19" s="59"/>
      <c r="B19" s="347"/>
      <c r="C19" s="348"/>
      <c r="D19" s="349"/>
      <c r="E19" s="344"/>
      <c r="F19" s="345"/>
      <c r="G19" s="346"/>
      <c r="H19" s="363"/>
      <c r="I19" s="358"/>
      <c r="J19" s="45" t="str">
        <f t="shared" si="1"/>
        <v>RechnungsführerIn</v>
      </c>
      <c r="L19" s="60" t="s">
        <v>45</v>
      </c>
      <c r="M19" s="60" t="s">
        <v>163</v>
      </c>
    </row>
    <row r="20" spans="1:14" ht="18" customHeight="1">
      <c r="A20" s="59"/>
      <c r="B20" s="347"/>
      <c r="C20" s="348"/>
      <c r="D20" s="349"/>
      <c r="E20" s="344"/>
      <c r="F20" s="345"/>
      <c r="G20" s="346"/>
      <c r="H20" s="363"/>
      <c r="I20" s="358"/>
      <c r="J20" s="45" t="str">
        <f t="shared" si="1"/>
        <v>Klubpräsident</v>
      </c>
      <c r="L20" s="60" t="s">
        <v>64</v>
      </c>
      <c r="M20" s="60" t="s">
        <v>164</v>
      </c>
    </row>
    <row r="21" spans="1:14" ht="18" customHeight="1">
      <c r="J21" s="45"/>
      <c r="L21" s="9" t="s">
        <v>2</v>
      </c>
      <c r="M21" s="9" t="s">
        <v>218</v>
      </c>
    </row>
    <row r="22" spans="1:14" ht="33.75" customHeight="1">
      <c r="A22" s="17"/>
      <c r="B22" s="359" t="str">
        <f>IF(B$2=L$1,L21,M21)</f>
        <v>Name</v>
      </c>
      <c r="C22" s="361"/>
      <c r="D22" s="362"/>
      <c r="E22" s="359" t="str">
        <f>IF(B$2=L$1,L11,M11)</f>
        <v>Klub</v>
      </c>
      <c r="F22" s="361"/>
      <c r="G22" s="361"/>
      <c r="H22" s="367" t="str">
        <f>IF(B$2=L$1,L22,M22)</f>
        <v>Lizenz-nummer</v>
      </c>
      <c r="I22" s="368"/>
      <c r="J22"/>
      <c r="L22" s="9" t="s">
        <v>134</v>
      </c>
      <c r="M22" s="179" t="s">
        <v>308</v>
      </c>
    </row>
    <row r="23" spans="1:14" ht="18" customHeight="1">
      <c r="A23" s="47"/>
      <c r="B23" s="355" t="str">
        <f ca="1">IFERROR(VLOOKUP(ROW()-22,Startlist!F$3:J$22,3,FALSE)&amp;" "&amp;VLOOKUP(ROW()-22,Startlist!F$3:J$22,4,FALSE),"")</f>
        <v xml:space="preserve"> </v>
      </c>
      <c r="C23" s="356"/>
      <c r="D23" s="357"/>
      <c r="E23" s="353" t="str">
        <f ca="1">IFERROR(VLOOKUP(ROW()-22,Startlist!F$3:J$22,5,FALSE),"")</f>
        <v/>
      </c>
      <c r="F23" s="354"/>
      <c r="G23" s="354"/>
      <c r="H23" s="369">
        <f ca="1">IFERROR(VLOOKUP(ROW()-22,Startlist!F$3:J$22,2,FALSE),"")</f>
        <v>0</v>
      </c>
      <c r="I23" s="370"/>
      <c r="J23" s="45" t="str">
        <f>IF(B$2=L$1,L23,M23)</f>
        <v>TeilnehmerIn 1</v>
      </c>
      <c r="L23" s="60" t="s">
        <v>20</v>
      </c>
      <c r="M23" s="60" t="s">
        <v>165</v>
      </c>
      <c r="N23" s="9" t="str">
        <f ca="1">IF(B23="","","S")</f>
        <v>S</v>
      </c>
    </row>
    <row r="24" spans="1:14" ht="18" customHeight="1">
      <c r="A24" s="47"/>
      <c r="B24" s="355" t="str">
        <f ca="1">IFERROR(VLOOKUP(ROW()-22,Startlist!F$3:J$22,3,FALSE)&amp;" "&amp;VLOOKUP(ROW()-22,Startlist!F$3:J$22,4,FALSE),"")</f>
        <v xml:space="preserve"> </v>
      </c>
      <c r="C24" s="356"/>
      <c r="D24" s="357"/>
      <c r="E24" s="353" t="str">
        <f ca="1">IFERROR(VLOOKUP(ROW()-22,Startlist!F$3:J$22,5,FALSE),"")</f>
        <v/>
      </c>
      <c r="F24" s="354"/>
      <c r="G24" s="354"/>
      <c r="H24" s="369" t="str">
        <f ca="1">IFERROR(VLOOKUP(ROW()-22,Startlist!F$3:J$22,2,FALSE),"")</f>
        <v/>
      </c>
      <c r="I24" s="370"/>
      <c r="J24" s="45" t="str">
        <f t="shared" ref="J24:J42" si="2">IF(B$2=L$1,L24,M24)</f>
        <v>TeilnehmerIn 2</v>
      </c>
      <c r="L24" s="60" t="s">
        <v>21</v>
      </c>
      <c r="M24" s="60" t="s">
        <v>166</v>
      </c>
      <c r="N24" s="9" t="str">
        <f ca="1">IF(B24="","","S")</f>
        <v>S</v>
      </c>
    </row>
    <row r="25" spans="1:14" ht="18" customHeight="1">
      <c r="A25" s="47"/>
      <c r="B25" s="355" t="str">
        <f ca="1">IFERROR(VLOOKUP(ROW()-22,Startlist!F$3:J$22,3,FALSE)&amp;" "&amp;VLOOKUP(ROW()-22,Startlist!F$3:J$22,4,FALSE),"")</f>
        <v xml:space="preserve"> </v>
      </c>
      <c r="C25" s="356"/>
      <c r="D25" s="357"/>
      <c r="E25" s="353" t="str">
        <f ca="1">IFERROR(VLOOKUP(ROW()-22,Startlist!F$3:J$22,5,FALSE),"")</f>
        <v/>
      </c>
      <c r="F25" s="354"/>
      <c r="G25" s="354"/>
      <c r="H25" s="369" t="str">
        <f ca="1">IFERROR(VLOOKUP(ROW()-22,Startlist!F$3:J$22,2,FALSE),"")</f>
        <v/>
      </c>
      <c r="I25" s="370"/>
      <c r="J25" s="45" t="str">
        <f t="shared" si="2"/>
        <v>TeilnehmerIn 3</v>
      </c>
      <c r="L25" s="60" t="s">
        <v>22</v>
      </c>
      <c r="M25" s="60" t="s">
        <v>167</v>
      </c>
      <c r="N25" s="9" t="str">
        <f ca="1">IF(B25="","","S")</f>
        <v>S</v>
      </c>
    </row>
    <row r="26" spans="1:14" ht="18" customHeight="1">
      <c r="A26" s="47"/>
      <c r="B26" s="355" t="str">
        <f ca="1">IFERROR(VLOOKUP(ROW()-22,Startlist!F$3:J$22,3,FALSE)&amp;" "&amp;VLOOKUP(ROW()-22,Startlist!F$3:J$22,4,FALSE),"")</f>
        <v xml:space="preserve"> </v>
      </c>
      <c r="C26" s="356"/>
      <c r="D26" s="357"/>
      <c r="E26" s="353" t="str">
        <f ca="1">IFERROR(VLOOKUP(ROW()-22,Startlist!F$3:J$22,5,FALSE),"")</f>
        <v/>
      </c>
      <c r="F26" s="354"/>
      <c r="G26" s="354"/>
      <c r="H26" s="369" t="str">
        <f ca="1">IFERROR(VLOOKUP(ROW()-22,Startlist!F$3:J$22,2,FALSE),"")</f>
        <v/>
      </c>
      <c r="I26" s="370"/>
      <c r="J26" s="45" t="str">
        <f t="shared" si="2"/>
        <v>TeilnehmerIn 4</v>
      </c>
      <c r="L26" s="60" t="s">
        <v>23</v>
      </c>
      <c r="M26" s="60" t="s">
        <v>168</v>
      </c>
      <c r="N26" s="9" t="str">
        <f ca="1">IF(B26="","","S")</f>
        <v>S</v>
      </c>
    </row>
    <row r="27" spans="1:14" ht="18" customHeight="1">
      <c r="A27" s="47"/>
      <c r="B27" s="355" t="str">
        <f ca="1">IFERROR(VLOOKUP(ROW()-22,Startlist!F$3:J$22,3,FALSE)&amp;" "&amp;VLOOKUP(ROW()-22,Startlist!F$3:J$22,4,FALSE),"")</f>
        <v xml:space="preserve"> </v>
      </c>
      <c r="C27" s="356"/>
      <c r="D27" s="357"/>
      <c r="E27" s="353" t="str">
        <f ca="1">IFERROR(VLOOKUP(ROW()-22,Startlist!F$3:J$22,5,FALSE),"")</f>
        <v/>
      </c>
      <c r="F27" s="354"/>
      <c r="G27" s="354"/>
      <c r="H27" s="369" t="str">
        <f ca="1">IFERROR(VLOOKUP(ROW()-22,Startlist!F$3:J$22,2,FALSE),"")</f>
        <v/>
      </c>
      <c r="I27" s="370"/>
      <c r="J27" s="45" t="str">
        <f t="shared" si="2"/>
        <v>TeilnehmerIn 5</v>
      </c>
      <c r="L27" s="60" t="s">
        <v>24</v>
      </c>
      <c r="M27" s="60" t="s">
        <v>169</v>
      </c>
      <c r="N27" s="9" t="str">
        <f ca="1">IF(B27="","","S")</f>
        <v>S</v>
      </c>
    </row>
    <row r="28" spans="1:14" ht="18" customHeight="1">
      <c r="A28" s="47"/>
      <c r="B28" s="355" t="str">
        <f ca="1">IFERROR(VLOOKUP(ROW()-22,Startlist!F$3:J$22,3,FALSE)&amp;" "&amp;VLOOKUP(ROW()-22,Startlist!F$3:J$22,4,FALSE),"")</f>
        <v xml:space="preserve"> </v>
      </c>
      <c r="C28" s="356"/>
      <c r="D28" s="357"/>
      <c r="E28" s="353" t="str">
        <f ca="1">IFERROR(VLOOKUP(ROW()-22,Startlist!F$3:J$22,5,FALSE),"")</f>
        <v/>
      </c>
      <c r="F28" s="354"/>
      <c r="G28" s="354"/>
      <c r="H28" s="369" t="str">
        <f ca="1">IFERROR(VLOOKUP(ROW()-22,Startlist!F$3:J$22,2,FALSE),"")</f>
        <v/>
      </c>
      <c r="I28" s="370"/>
      <c r="J28" s="45" t="str">
        <f t="shared" si="2"/>
        <v>TeilnehmerIn 6</v>
      </c>
      <c r="L28" s="60" t="s">
        <v>25</v>
      </c>
      <c r="M28" s="60" t="s">
        <v>170</v>
      </c>
      <c r="N28" s="9" t="str">
        <f ca="1">IF(B28="","","AJ")</f>
        <v>AJ</v>
      </c>
    </row>
    <row r="29" spans="1:14" ht="18" customHeight="1">
      <c r="A29" s="47"/>
      <c r="B29" s="355" t="str">
        <f ca="1">IFERROR(VLOOKUP(ROW()-22,Startlist!F$3:J$22,3,FALSE)&amp;" "&amp;VLOOKUP(ROW()-22,Startlist!F$3:J$22,4,FALSE),"")</f>
        <v xml:space="preserve"> </v>
      </c>
      <c r="C29" s="356"/>
      <c r="D29" s="357"/>
      <c r="E29" s="353" t="str">
        <f ca="1">IFERROR(VLOOKUP(ROW()-22,Startlist!F$3:J$22,5,FALSE),"")</f>
        <v/>
      </c>
      <c r="F29" s="354"/>
      <c r="G29" s="354"/>
      <c r="H29" s="369" t="str">
        <f ca="1">IFERROR(VLOOKUP(ROW()-22,Startlist!F$3:J$22,2,FALSE),"")</f>
        <v/>
      </c>
      <c r="I29" s="370"/>
      <c r="J29" s="45" t="str">
        <f t="shared" si="2"/>
        <v>TeilnehmerIn 7</v>
      </c>
      <c r="L29" s="60" t="s">
        <v>26</v>
      </c>
      <c r="M29" s="60" t="s">
        <v>171</v>
      </c>
      <c r="N29" s="9" t="str">
        <f ca="1">IF(B29="","","AJ")</f>
        <v>AJ</v>
      </c>
    </row>
    <row r="30" spans="1:14" ht="18" customHeight="1">
      <c r="A30" s="47"/>
      <c r="B30" s="355" t="str">
        <f ca="1">IFERROR(VLOOKUP(ROW()-22,Startlist!F$3:J$22,3,FALSE)&amp;" "&amp;VLOOKUP(ROW()-22,Startlist!F$3:J$22,4,FALSE),"")</f>
        <v xml:space="preserve"> </v>
      </c>
      <c r="C30" s="356"/>
      <c r="D30" s="357"/>
      <c r="E30" s="353" t="str">
        <f ca="1">IFERROR(VLOOKUP(ROW()-22,Startlist!F$3:J$22,5,FALSE),"")</f>
        <v/>
      </c>
      <c r="F30" s="354"/>
      <c r="G30" s="354"/>
      <c r="H30" s="369" t="str">
        <f ca="1">IFERROR(VLOOKUP(ROW()-22,Startlist!F$3:J$22,2,FALSE),"")</f>
        <v/>
      </c>
      <c r="I30" s="370"/>
      <c r="J30" s="45" t="str">
        <f t="shared" si="2"/>
        <v>TeilnehmerIn 8</v>
      </c>
      <c r="L30" s="60" t="s">
        <v>27</v>
      </c>
      <c r="M30" s="60" t="s">
        <v>172</v>
      </c>
      <c r="N30" s="9" t="str">
        <f ca="1">IF(B30="","","AJ")</f>
        <v>AJ</v>
      </c>
    </row>
    <row r="31" spans="1:14" ht="18" customHeight="1">
      <c r="A31" s="47"/>
      <c r="B31" s="355" t="str">
        <f ca="1">IFERROR(VLOOKUP(ROW()-22,Startlist!F$3:J$22,3,FALSE)&amp;" "&amp;VLOOKUP(ROW()-22,Startlist!F$3:J$22,4,FALSE),"")</f>
        <v xml:space="preserve"> </v>
      </c>
      <c r="C31" s="356"/>
      <c r="D31" s="357"/>
      <c r="E31" s="353" t="str">
        <f ca="1">IFERROR(VLOOKUP(ROW()-22,Startlist!F$3:J$22,5,FALSE),"")</f>
        <v/>
      </c>
      <c r="F31" s="354"/>
      <c r="G31" s="354"/>
      <c r="H31" s="369" t="str">
        <f ca="1">IFERROR(VLOOKUP(ROW()-22,Startlist!F$3:J$22,2,FALSE),"")</f>
        <v/>
      </c>
      <c r="I31" s="370"/>
      <c r="J31" s="45" t="str">
        <f t="shared" si="2"/>
        <v>TeilnehmerIn 9</v>
      </c>
      <c r="L31" s="60" t="s">
        <v>28</v>
      </c>
      <c r="M31" s="60" t="s">
        <v>173</v>
      </c>
      <c r="N31" s="9" t="str">
        <f ca="1">IF(B31="","","AJ")</f>
        <v>AJ</v>
      </c>
    </row>
    <row r="32" spans="1:14" ht="18" customHeight="1">
      <c r="A32" s="47"/>
      <c r="B32" s="355" t="str">
        <f ca="1">IFERROR(VLOOKUP(ROW()-22,Startlist!F$3:J$22,3,FALSE)&amp;" "&amp;VLOOKUP(ROW()-22,Startlist!F$3:J$22,4,FALSE),"")</f>
        <v xml:space="preserve"> </v>
      </c>
      <c r="C32" s="356"/>
      <c r="D32" s="357"/>
      <c r="E32" s="353" t="str">
        <f ca="1">IFERROR(VLOOKUP(ROW()-22,Startlist!F$3:J$22,5,FALSE),"")</f>
        <v/>
      </c>
      <c r="F32" s="354"/>
      <c r="G32" s="354"/>
      <c r="H32" s="369" t="str">
        <f ca="1">IFERROR(VLOOKUP(ROW()-22,Startlist!F$3:J$22,2,FALSE),"")</f>
        <v/>
      </c>
      <c r="I32" s="370"/>
      <c r="J32" s="45" t="str">
        <f t="shared" si="2"/>
        <v>TeilnehmerIn 10</v>
      </c>
      <c r="L32" s="60" t="s">
        <v>29</v>
      </c>
      <c r="M32" s="60" t="s">
        <v>174</v>
      </c>
      <c r="N32" s="9" t="str">
        <f ca="1">IF(B32="","","AJ")</f>
        <v>AJ</v>
      </c>
    </row>
    <row r="33" spans="1:14" ht="18" customHeight="1">
      <c r="A33" s="47"/>
      <c r="B33" s="355" t="str">
        <f ca="1">IFERROR(VLOOKUP(ROW()-22,Startlist!F$3:J$22,3,FALSE)&amp;" "&amp;VLOOKUP(ROW()-22,Startlist!F$3:J$22,4,FALSE),"")</f>
        <v xml:space="preserve"> </v>
      </c>
      <c r="C33" s="356"/>
      <c r="D33" s="357"/>
      <c r="E33" s="353" t="str">
        <f ca="1">IFERROR(VLOOKUP(ROW()-22,Startlist!F$3:J$22,5,FALSE),"")</f>
        <v/>
      </c>
      <c r="F33" s="354"/>
      <c r="G33" s="354"/>
      <c r="H33" s="369" t="str">
        <f ca="1">IFERROR(VLOOKUP(ROW()-22,Startlist!F$3:J$22,2,FALSE),"")</f>
        <v/>
      </c>
      <c r="I33" s="370"/>
      <c r="J33" s="45" t="str">
        <f t="shared" si="2"/>
        <v>TeilnehmerIn 11</v>
      </c>
      <c r="L33" s="60" t="s">
        <v>30</v>
      </c>
      <c r="M33" s="60" t="s">
        <v>175</v>
      </c>
      <c r="N33" s="9" t="str">
        <f ca="1">IF(B33="","","BA")</f>
        <v>BA</v>
      </c>
    </row>
    <row r="34" spans="1:14" ht="18" customHeight="1">
      <c r="A34" s="47"/>
      <c r="B34" s="355" t="str">
        <f ca="1">IFERROR(VLOOKUP(ROW()-22,Startlist!F$3:J$22,3,FALSE)&amp;" "&amp;VLOOKUP(ROW()-22,Startlist!F$3:J$22,4,FALSE),"")</f>
        <v xml:space="preserve"> </v>
      </c>
      <c r="C34" s="356"/>
      <c r="D34" s="357"/>
      <c r="E34" s="353" t="str">
        <f ca="1">IFERROR(VLOOKUP(ROW()-22,Startlist!F$3:J$22,5,FALSE),"")</f>
        <v/>
      </c>
      <c r="F34" s="354"/>
      <c r="G34" s="354"/>
      <c r="H34" s="369" t="str">
        <f ca="1">IFERROR(VLOOKUP(ROW()-22,Startlist!F$3:J$22,2,FALSE),"")</f>
        <v/>
      </c>
      <c r="I34" s="370"/>
      <c r="J34" s="45" t="str">
        <f t="shared" si="2"/>
        <v>TeilnehmerIn 12</v>
      </c>
      <c r="L34" s="60" t="s">
        <v>31</v>
      </c>
      <c r="M34" s="60" t="s">
        <v>176</v>
      </c>
      <c r="N34" s="9" t="str">
        <f ca="1">IF(B34="","","BA")</f>
        <v>BA</v>
      </c>
    </row>
    <row r="35" spans="1:14" ht="18" customHeight="1">
      <c r="A35" s="47"/>
      <c r="B35" s="355" t="str">
        <f ca="1">IFERROR(VLOOKUP(ROW()-22,Startlist!F$3:J$22,3,FALSE)&amp;" "&amp;VLOOKUP(ROW()-22,Startlist!F$3:J$22,4,FALSE),"")</f>
        <v xml:space="preserve"> </v>
      </c>
      <c r="C35" s="356"/>
      <c r="D35" s="357"/>
      <c r="E35" s="353" t="str">
        <f ca="1">IFERROR(VLOOKUP(ROW()-22,Startlist!F$3:J$22,5,FALSE),"")</f>
        <v/>
      </c>
      <c r="F35" s="354"/>
      <c r="G35" s="354"/>
      <c r="H35" s="369" t="str">
        <f ca="1">IFERROR(VLOOKUP(ROW()-22,Startlist!F$3:J$22,2,FALSE),"")</f>
        <v/>
      </c>
      <c r="I35" s="370"/>
      <c r="J35" s="45" t="str">
        <f t="shared" si="2"/>
        <v>TeilnehmerIn 13</v>
      </c>
      <c r="L35" s="60" t="s">
        <v>32</v>
      </c>
      <c r="M35" s="60" t="s">
        <v>177</v>
      </c>
      <c r="N35" s="9" t="str">
        <f ca="1">IF(B35="","","BA")</f>
        <v>BA</v>
      </c>
    </row>
    <row r="36" spans="1:14" ht="18" customHeight="1">
      <c r="A36" s="47"/>
      <c r="B36" s="355" t="str">
        <f ca="1">IFERROR(VLOOKUP(ROW()-22,Startlist!F$3:J$22,3,FALSE)&amp;" "&amp;VLOOKUP(ROW()-22,Startlist!F$3:J$22,4,FALSE),"")</f>
        <v xml:space="preserve"> </v>
      </c>
      <c r="C36" s="356"/>
      <c r="D36" s="357"/>
      <c r="E36" s="353" t="str">
        <f ca="1">IFERROR(VLOOKUP(ROW()-22,Startlist!F$3:J$22,5,FALSE),"")</f>
        <v/>
      </c>
      <c r="F36" s="354"/>
      <c r="G36" s="354"/>
      <c r="H36" s="369" t="str">
        <f ca="1">IFERROR(VLOOKUP(ROW()-22,Startlist!F$3:J$22,2,FALSE),"")</f>
        <v/>
      </c>
      <c r="I36" s="370"/>
      <c r="J36" s="45" t="str">
        <f t="shared" si="2"/>
        <v>TeilnehmerIn 14</v>
      </c>
      <c r="L36" s="60" t="s">
        <v>33</v>
      </c>
      <c r="M36" s="60" t="s">
        <v>178</v>
      </c>
      <c r="N36" s="9" t="str">
        <f ca="1">IF(B36="","","BA")</f>
        <v>BA</v>
      </c>
    </row>
    <row r="37" spans="1:14" ht="18" customHeight="1">
      <c r="A37" s="47"/>
      <c r="B37" s="355" t="str">
        <f ca="1">IFERROR(VLOOKUP(ROW()-22,Startlist!F$3:J$22,3,FALSE)&amp;" "&amp;VLOOKUP(ROW()-22,Startlist!F$3:J$22,4,FALSE),"")</f>
        <v xml:space="preserve"> </v>
      </c>
      <c r="C37" s="356"/>
      <c r="D37" s="357"/>
      <c r="E37" s="353" t="str">
        <f ca="1">IFERROR(VLOOKUP(ROW()-22,Startlist!F$3:J$22,5,FALSE),"")</f>
        <v/>
      </c>
      <c r="F37" s="354"/>
      <c r="G37" s="354"/>
      <c r="H37" s="369" t="str">
        <f ca="1">IFERROR(VLOOKUP(ROW()-22,Startlist!F$3:J$22,2,FALSE),"")</f>
        <v/>
      </c>
      <c r="I37" s="370"/>
      <c r="J37" s="45" t="str">
        <f t="shared" si="2"/>
        <v>TeilnehmerIn 15</v>
      </c>
      <c r="L37" s="60" t="s">
        <v>34</v>
      </c>
      <c r="M37" s="60" t="s">
        <v>179</v>
      </c>
      <c r="N37" s="9" t="str">
        <f ca="1">IF(B37="","","BA")</f>
        <v>BA</v>
      </c>
    </row>
    <row r="38" spans="1:14" ht="18" customHeight="1">
      <c r="A38" s="47"/>
      <c r="B38" s="355" t="str">
        <f ca="1">IFERROR(VLOOKUP(ROW()-22,Startlist!F$3:J$22,3,FALSE)&amp;" "&amp;VLOOKUP(ROW()-22,Startlist!F$3:J$22,4,FALSE),"")</f>
        <v xml:space="preserve"> </v>
      </c>
      <c r="C38" s="356"/>
      <c r="D38" s="357"/>
      <c r="E38" s="353" t="str">
        <f ca="1">IFERROR(VLOOKUP(ROW()-22,Startlist!F$3:J$22,5,FALSE),"")</f>
        <v/>
      </c>
      <c r="F38" s="354"/>
      <c r="G38" s="354"/>
      <c r="H38" s="369" t="str">
        <f ca="1">IFERROR(VLOOKUP(ROW()-22,Startlist!F$3:J$22,2,FALSE),"")</f>
        <v/>
      </c>
      <c r="I38" s="370"/>
      <c r="J38" s="45" t="str">
        <f t="shared" si="2"/>
        <v>TeilnehmerIn 16</v>
      </c>
      <c r="L38" s="60" t="s">
        <v>35</v>
      </c>
      <c r="M38" s="60" t="s">
        <v>180</v>
      </c>
      <c r="N38" s="9" t="str">
        <f ca="1">IF(B38="","","BR")</f>
        <v>BR</v>
      </c>
    </row>
    <row r="39" spans="1:14" ht="18" customHeight="1">
      <c r="A39" s="47"/>
      <c r="B39" s="355" t="str">
        <f ca="1">IFERROR(VLOOKUP(ROW()-22,Startlist!F$3:J$22,3,FALSE)&amp;" "&amp;VLOOKUP(ROW()-22,Startlist!F$3:J$22,4,FALSE),"")</f>
        <v xml:space="preserve"> </v>
      </c>
      <c r="C39" s="356"/>
      <c r="D39" s="357"/>
      <c r="E39" s="353" t="str">
        <f ca="1">IFERROR(VLOOKUP(ROW()-22,Startlist!F$3:J$22,5,FALSE),"")</f>
        <v/>
      </c>
      <c r="F39" s="354"/>
      <c r="G39" s="354"/>
      <c r="H39" s="369" t="str">
        <f ca="1">IFERROR(VLOOKUP(ROW()-22,Startlist!F$3:J$22,2,FALSE),"")</f>
        <v/>
      </c>
      <c r="I39" s="370"/>
      <c r="J39" s="45" t="str">
        <f t="shared" si="2"/>
        <v>TeilnehmerIn 17</v>
      </c>
      <c r="L39" s="60" t="s">
        <v>36</v>
      </c>
      <c r="M39" s="60" t="s">
        <v>181</v>
      </c>
      <c r="N39" s="9" t="str">
        <f ca="1">IF(B39="","","BR")</f>
        <v>BR</v>
      </c>
    </row>
    <row r="40" spans="1:14" ht="18" customHeight="1">
      <c r="A40" s="47"/>
      <c r="B40" s="355" t="str">
        <f ca="1">IFERROR(VLOOKUP(ROW()-22,Startlist!F$3:J$22,3,FALSE)&amp;" "&amp;VLOOKUP(ROW()-22,Startlist!F$3:J$22,4,FALSE),"")</f>
        <v xml:space="preserve"> </v>
      </c>
      <c r="C40" s="356"/>
      <c r="D40" s="357"/>
      <c r="E40" s="353" t="str">
        <f ca="1">IFERROR(VLOOKUP(ROW()-22,Startlist!F$3:J$22,5,FALSE),"")</f>
        <v/>
      </c>
      <c r="F40" s="354"/>
      <c r="G40" s="354"/>
      <c r="H40" s="369" t="str">
        <f ca="1">IFERROR(VLOOKUP(ROW()-22,Startlist!F$3:J$22,2,FALSE),"")</f>
        <v/>
      </c>
      <c r="I40" s="370"/>
      <c r="J40" s="45" t="str">
        <f t="shared" si="2"/>
        <v>TeilnehmerIn 18</v>
      </c>
      <c r="L40" s="60" t="s">
        <v>37</v>
      </c>
      <c r="M40" s="60" t="s">
        <v>182</v>
      </c>
      <c r="N40" s="9" t="str">
        <f ca="1">IF(B40="","","BR")</f>
        <v>BR</v>
      </c>
    </row>
    <row r="41" spans="1:14" ht="18" customHeight="1">
      <c r="A41" s="47"/>
      <c r="B41" s="355" t="str">
        <f ca="1">IFERROR(VLOOKUP(ROW()-22,Startlist!F$3:J$22,3,FALSE)&amp;" "&amp;VLOOKUP(ROW()-22,Startlist!F$3:J$22,4,FALSE),"")</f>
        <v xml:space="preserve"> </v>
      </c>
      <c r="C41" s="356"/>
      <c r="D41" s="357"/>
      <c r="E41" s="353" t="str">
        <f ca="1">IFERROR(VLOOKUP(ROW()-22,Startlist!F$3:J$22,5,FALSE),"")</f>
        <v/>
      </c>
      <c r="F41" s="354"/>
      <c r="G41" s="354"/>
      <c r="H41" s="369" t="str">
        <f ca="1">IFERROR(VLOOKUP(ROW()-22,Startlist!F$3:J$22,2,FALSE),"")</f>
        <v/>
      </c>
      <c r="I41" s="370"/>
      <c r="J41" s="45" t="str">
        <f t="shared" si="2"/>
        <v>TeilnehmerIn 19</v>
      </c>
      <c r="L41" s="60" t="s">
        <v>38</v>
      </c>
      <c r="M41" s="60" t="s">
        <v>183</v>
      </c>
      <c r="N41" s="9" t="str">
        <f ca="1">IF(B41="","","BR")</f>
        <v>BR</v>
      </c>
    </row>
    <row r="42" spans="1:14" ht="18" customHeight="1">
      <c r="A42" s="47"/>
      <c r="B42" s="355" t="str">
        <f ca="1">IFERROR(VLOOKUP(ROW()-22,Startlist!F$3:J$22,3,FALSE)&amp;" "&amp;VLOOKUP(ROW()-22,Startlist!F$3:J$22,4,FALSE),"")</f>
        <v xml:space="preserve"> </v>
      </c>
      <c r="C42" s="356"/>
      <c r="D42" s="357"/>
      <c r="E42" s="353" t="str">
        <f ca="1">IFERROR(VLOOKUP(ROW()-22,Startlist!F$3:J$22,5,FALSE),"")</f>
        <v/>
      </c>
      <c r="F42" s="354"/>
      <c r="G42" s="354"/>
      <c r="H42" s="369" t="str">
        <f ca="1">IFERROR(VLOOKUP(ROW()-22,Startlist!F$3:J$22,2,FALSE),"")</f>
        <v/>
      </c>
      <c r="I42" s="370"/>
      <c r="J42" s="45" t="str">
        <f t="shared" si="2"/>
        <v>TeilnehmerIn 20</v>
      </c>
      <c r="L42" s="60" t="s">
        <v>39</v>
      </c>
      <c r="M42" s="60" t="s">
        <v>184</v>
      </c>
      <c r="N42" s="9" t="str">
        <f ca="1">IF(B42="","","BR")</f>
        <v>BR</v>
      </c>
    </row>
    <row r="43" spans="1:14" ht="18" customHeight="1">
      <c r="J43"/>
      <c r="N43" s="9" t="str" cm="1">
        <f t="array" aca="1" ref="N43" ca="1">INDIRECT("N"&amp;20-COUNTIF(N23:N42,"")+22)</f>
        <v>BR</v>
      </c>
    </row>
    <row r="44" spans="1:14" ht="20.100000000000001" customHeight="1"/>
    <row r="45" spans="1:14" ht="32.25" customHeight="1">
      <c r="A45" s="114" t="s">
        <v>0</v>
      </c>
      <c r="B45" s="364" t="str">
        <f>IF(B$2=L$1,L45,M45)</f>
        <v>Elemente</v>
      </c>
      <c r="C45" s="365"/>
      <c r="D45" s="366"/>
      <c r="E45" s="15" t="str">
        <f>IF(B$2=L$1,L46,M46)</f>
        <v>benötigte Punkte</v>
      </c>
      <c r="J45"/>
      <c r="L45" s="60" t="s">
        <v>116</v>
      </c>
      <c r="M45" s="60" t="s">
        <v>222</v>
      </c>
    </row>
    <row r="46" spans="1:14" s="13" customFormat="1" ht="20.100000000000001" customHeight="1">
      <c r="A46" s="115">
        <v>1</v>
      </c>
      <c r="B46" s="342" t="str">
        <f>VLOOKUP(N46,Daten!B:D,2,FALSE)</f>
        <v>Lutz</v>
      </c>
      <c r="C46" s="342"/>
      <c r="D46" s="342"/>
      <c r="E46" s="116">
        <f>VLOOKUP(N46,Daten!B:D,3,FALSE)</f>
        <v>0.6</v>
      </c>
      <c r="F46" s="10"/>
      <c r="G46" s="9"/>
      <c r="H46" s="11"/>
      <c r="I46" s="11"/>
      <c r="J46"/>
      <c r="L46" s="9" t="s">
        <v>223</v>
      </c>
      <c r="M46" s="9" t="s">
        <v>157</v>
      </c>
      <c r="N46" s="9" t="str">
        <f>CONCATENATE(A46,VLOOKUP(Testname,Daten!C:D,2,FALSE))</f>
        <v>1KÜRTEST BRONZE</v>
      </c>
    </row>
    <row r="47" spans="1:14" ht="20.100000000000001" customHeight="1">
      <c r="A47" s="115">
        <v>2</v>
      </c>
      <c r="B47" s="342" t="str">
        <f>VLOOKUP(N47,Daten!B:D,2,FALSE)</f>
        <v>Axel</v>
      </c>
      <c r="C47" s="342"/>
      <c r="D47" s="342"/>
      <c r="E47" s="116">
        <f>VLOOKUP(N47,Daten!B:D,3,FALSE)</f>
        <v>1.1000000000000001</v>
      </c>
      <c r="J47"/>
      <c r="N47" s="9" t="str">
        <f>CONCATENATE(A47,VLOOKUP(Testname,Daten!C:D,2,FALSE))</f>
        <v>2KÜRTEST BRONZE</v>
      </c>
    </row>
    <row r="48" spans="1:14" ht="20.100000000000001" customHeight="1">
      <c r="A48" s="115">
        <v>3</v>
      </c>
      <c r="B48" s="342" t="str">
        <f>VLOOKUP(N48,Daten!B:D,2,FALSE)</f>
        <v>Sprungkombi Flip - Loop</v>
      </c>
      <c r="C48" s="342"/>
      <c r="D48" s="342"/>
      <c r="E48" s="116">
        <f>VLOOKUP(N48,Daten!B:D,3,FALSE)</f>
        <v>1</v>
      </c>
      <c r="J48"/>
      <c r="N48" s="9" t="str">
        <f>CONCATENATE(A48,VLOOKUP(Testname,Daten!C:D,2,FALSE))</f>
        <v>3KÜRTEST BRONZE</v>
      </c>
    </row>
    <row r="49" spans="1:15" ht="20.100000000000001" customHeight="1">
      <c r="A49" s="115">
        <v>4</v>
      </c>
      <c r="B49" s="342" t="str">
        <f>VLOOKUP(N49,Daten!B:D,2,FALSE)</f>
        <v>Schritt rSchlangenb. Und rDreier</v>
      </c>
      <c r="C49" s="342"/>
      <c r="D49" s="342"/>
      <c r="E49" s="116">
        <f>VLOOKUP(N49,Daten!B:D,3,FALSE)</f>
        <v>0.9</v>
      </c>
      <c r="J49"/>
      <c r="N49" s="9" t="str">
        <f>CONCATENATE(A49,VLOOKUP(Testname,Daten!C:D,2,FALSE))</f>
        <v>4KÜRTEST BRONZE</v>
      </c>
    </row>
    <row r="50" spans="1:15" ht="20.100000000000001" customHeight="1">
      <c r="A50" s="115">
        <v>5</v>
      </c>
      <c r="B50" s="342" t="str">
        <f>VLOOKUP(N50,Daten!B:D,2,FALSE)</f>
        <v>Schritt mit mind 2 versch. Spiralposition 3 Sek.</v>
      </c>
      <c r="C50" s="342"/>
      <c r="D50" s="342"/>
      <c r="E50" s="116">
        <f>VLOOKUP(N50,Daten!B:D,3,FALSE)</f>
        <v>0.9</v>
      </c>
      <c r="J50"/>
      <c r="N50" s="9" t="str">
        <f>CONCATENATE(A50,VLOOKUP(Testname,Daten!C:D,2,FALSE))</f>
        <v>5KÜRTEST BRONZE</v>
      </c>
    </row>
    <row r="51" spans="1:15" ht="20.100000000000001" customHeight="1">
      <c r="A51" s="115">
        <v>6</v>
      </c>
      <c r="B51" s="342" t="str">
        <f>VLOOKUP(N51,Daten!B:D,2,FALSE)</f>
        <v>CSpB (5)</v>
      </c>
      <c r="C51" s="342"/>
      <c r="D51" s="342"/>
      <c r="E51" s="116">
        <f>VLOOKUP(N51,Daten!B:D,3,FALSE)</f>
        <v>1.3</v>
      </c>
      <c r="J51"/>
      <c r="N51" s="9" t="str">
        <f>CONCATENATE(A51,VLOOKUP(Testname,Daten!C:D,2,FALSE))</f>
        <v>6KÜRTEST BRONZE</v>
      </c>
    </row>
    <row r="52" spans="1:15" ht="31.5" customHeight="1">
      <c r="A52" s="115">
        <v>7</v>
      </c>
      <c r="B52" s="343" t="str">
        <f>VLOOKUP(N52,Daten!B:D,2,FALSE)</f>
        <v>Pirouette mit Fusswechsel (CUSpB / CSSpB) ohne Positionswechsel (5/5)
CUSpB = 1.8 / CSSpB = 1.9</v>
      </c>
      <c r="C52" s="343"/>
      <c r="D52" s="343"/>
      <c r="E52" s="231">
        <f>VLOOKUP(N52,Daten!B:D,3,FALSE)</f>
        <v>1.8</v>
      </c>
      <c r="J52"/>
      <c r="N52" s="9" t="str">
        <f>CONCATENATE(A52,VLOOKUP(Testname,Daten!C:D,2,FALSE))</f>
        <v>7KÜRTEST BRONZE</v>
      </c>
    </row>
    <row r="53" spans="1:15" ht="15">
      <c r="A53" s="181">
        <v>8</v>
      </c>
      <c r="B53" s="350" t="str">
        <f>IF(B$2=L$1,L53,M53)</f>
        <v>Total Punkte benötigt</v>
      </c>
      <c r="C53" s="350"/>
      <c r="D53" s="351"/>
      <c r="E53" s="180">
        <f>VLOOKUP(N53,Daten!B:D,3,FALSE)</f>
        <v>7.6</v>
      </c>
      <c r="G53" s="11"/>
      <c r="J53"/>
      <c r="L53" s="9" t="s">
        <v>54</v>
      </c>
      <c r="M53" s="172" t="s">
        <v>224</v>
      </c>
      <c r="N53" s="9" t="str">
        <f>CONCATENATE(A53,VLOOKUP(Testname,Daten!C:D,2,FALSE))</f>
        <v>8KÜRTEST BRONZE</v>
      </c>
    </row>
    <row r="54" spans="1:15" ht="15">
      <c r="B54" s="113"/>
      <c r="C54" s="113"/>
      <c r="D54" s="113"/>
      <c r="G54" s="11"/>
      <c r="J54"/>
    </row>
    <row r="55" spans="1:15" ht="14.25" customHeight="1">
      <c r="A55" s="352" t="str">
        <f>CONCATENATE("EVALOnIce mini ",Versionenkontrolle!G1)</f>
        <v>EVALOnIce mini Version 3.03
12.07.2026</v>
      </c>
      <c r="B55" s="352"/>
      <c r="C55" s="352"/>
      <c r="D55" s="41"/>
      <c r="E55" s="341"/>
      <c r="F55" s="341"/>
      <c r="G55" s="112"/>
      <c r="H55" s="112"/>
      <c r="I55" s="112"/>
      <c r="J55" s="112"/>
      <c r="K55" s="112"/>
      <c r="L55" s="18"/>
      <c r="M55" s="18"/>
      <c r="O55" s="18"/>
    </row>
    <row r="56" spans="1:15">
      <c r="N56" s="18"/>
    </row>
  </sheetData>
  <sheetProtection algorithmName="SHA-512" hashValue="J7LD5C4auRWH1iQKmnVv8iP1jUb1UOxU2aL8Lx563+K9FZiWnabB8E+wFlmXR9ddtypwi3K6rNs6MH5OjQYd/g==" saltValue="jEAmnaJe3xi0QjfFlzQ9CA==" spinCount="100000" sheet="1" selectLockedCells="1"/>
  <protectedRanges>
    <protectedRange sqref="B13:I20" name="Bereich3"/>
    <protectedRange sqref="B8" name="Bereich2"/>
    <protectedRange sqref="B2:D5" name="Bereich1"/>
    <protectedRange sqref="B23:G42" name="Bereich4_1"/>
  </protectedRanges>
  <dataConsolidate/>
  <mergeCells count="107">
    <mergeCell ref="B51:D51"/>
    <mergeCell ref="B52:D52"/>
    <mergeCell ref="B53:D53"/>
    <mergeCell ref="A55:C55"/>
    <mergeCell ref="E55:F55"/>
    <mergeCell ref="B45:D45"/>
    <mergeCell ref="B46:D46"/>
    <mergeCell ref="B47:D47"/>
    <mergeCell ref="B48:D48"/>
    <mergeCell ref="B49:D49"/>
    <mergeCell ref="B50:D50"/>
    <mergeCell ref="B41:D41"/>
    <mergeCell ref="E41:G41"/>
    <mergeCell ref="H41:I41"/>
    <mergeCell ref="B42:D42"/>
    <mergeCell ref="E42:G42"/>
    <mergeCell ref="H42:I42"/>
    <mergeCell ref="B39:D39"/>
    <mergeCell ref="E39:G39"/>
    <mergeCell ref="H39:I39"/>
    <mergeCell ref="B40:D40"/>
    <mergeCell ref="E40:G40"/>
    <mergeCell ref="H40:I40"/>
    <mergeCell ref="B37:D37"/>
    <mergeCell ref="E37:G37"/>
    <mergeCell ref="H37:I37"/>
    <mergeCell ref="B38:D38"/>
    <mergeCell ref="E38:G38"/>
    <mergeCell ref="H38:I38"/>
    <mergeCell ref="B35:D35"/>
    <mergeCell ref="E35:G35"/>
    <mergeCell ref="H35:I35"/>
    <mergeCell ref="B36:D36"/>
    <mergeCell ref="E36:G36"/>
    <mergeCell ref="H36:I36"/>
    <mergeCell ref="B33:D33"/>
    <mergeCell ref="E33:G33"/>
    <mergeCell ref="H33:I33"/>
    <mergeCell ref="B34:D34"/>
    <mergeCell ref="E34:G34"/>
    <mergeCell ref="H34:I34"/>
    <mergeCell ref="B31:D31"/>
    <mergeCell ref="E31:G31"/>
    <mergeCell ref="H31:I31"/>
    <mergeCell ref="B32:D32"/>
    <mergeCell ref="E32:G32"/>
    <mergeCell ref="H32:I32"/>
    <mergeCell ref="B29:D29"/>
    <mergeCell ref="E29:G29"/>
    <mergeCell ref="H29:I29"/>
    <mergeCell ref="B30:D30"/>
    <mergeCell ref="E30:G30"/>
    <mergeCell ref="H30:I30"/>
    <mergeCell ref="B27:D27"/>
    <mergeCell ref="E27:G27"/>
    <mergeCell ref="H27:I27"/>
    <mergeCell ref="B28:D28"/>
    <mergeCell ref="E28:G28"/>
    <mergeCell ref="H28:I28"/>
    <mergeCell ref="B25:D25"/>
    <mergeCell ref="E25:G25"/>
    <mergeCell ref="H25:I25"/>
    <mergeCell ref="B26:D26"/>
    <mergeCell ref="E26:G26"/>
    <mergeCell ref="H26:I26"/>
    <mergeCell ref="B23:D23"/>
    <mergeCell ref="E23:G23"/>
    <mergeCell ref="H23:I23"/>
    <mergeCell ref="B24:D24"/>
    <mergeCell ref="E24:G24"/>
    <mergeCell ref="H24:I24"/>
    <mergeCell ref="B20:D20"/>
    <mergeCell ref="E20:G20"/>
    <mergeCell ref="H20:I20"/>
    <mergeCell ref="B22:D22"/>
    <mergeCell ref="E22:G22"/>
    <mergeCell ref="H22:I22"/>
    <mergeCell ref="B18:D18"/>
    <mergeCell ref="E18:G18"/>
    <mergeCell ref="H18:I18"/>
    <mergeCell ref="B19:D19"/>
    <mergeCell ref="E19:G19"/>
    <mergeCell ref="H19:I19"/>
    <mergeCell ref="B16:D16"/>
    <mergeCell ref="E16:G16"/>
    <mergeCell ref="H16:I16"/>
    <mergeCell ref="E17:G17"/>
    <mergeCell ref="H17:I17"/>
    <mergeCell ref="B14:D14"/>
    <mergeCell ref="E14:G14"/>
    <mergeCell ref="H14:I14"/>
    <mergeCell ref="B15:D15"/>
    <mergeCell ref="E15:G15"/>
    <mergeCell ref="H15:I15"/>
    <mergeCell ref="B17:D17"/>
    <mergeCell ref="B8:D9"/>
    <mergeCell ref="B12:D12"/>
    <mergeCell ref="H12:I12"/>
    <mergeCell ref="B13:D13"/>
    <mergeCell ref="E13:G13"/>
    <mergeCell ref="H13:I13"/>
    <mergeCell ref="B2:D2"/>
    <mergeCell ref="B3:D3"/>
    <mergeCell ref="B4:D4"/>
    <mergeCell ref="B5:D5"/>
    <mergeCell ref="B6:D6"/>
    <mergeCell ref="B7:D7"/>
  </mergeCells>
  <conditionalFormatting sqref="K12:K43">
    <cfRule type="expression" dxfId="31" priority="1" stopIfTrue="1">
      <formula>LEN(#REF!)&gt;2</formula>
    </cfRule>
  </conditionalFormatting>
  <dataValidations count="1">
    <dataValidation type="list" allowBlank="1" showInputMessage="1" showErrorMessage="1" sqref="B2:D2" xr:uid="{00000000-0002-0000-0500-000000000000}">
      <formula1>$L$1:$M$1</formula1>
    </dataValidation>
  </dataValidations>
  <printOptions horizontalCentered="1"/>
  <pageMargins left="0.70866141732283472" right="0.51181102362204722" top="0.59055118110236227" bottom="0.59055118110236227" header="0.31496062992125984" footer="0.31496062992125984"/>
  <pageSetup paperSize="9" scale="55" fitToHeight="0" orientation="portrait" horizontalDpi="300" verticalDpi="300" r:id="rId1"/>
  <headerFooter alignWithMargins="0">
    <oddFooter>&amp;LDruckdatum: &amp;D&amp;C&amp;F / &amp;A&amp;RSeite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4385" r:id="rId4" name="Button 1">
              <controlPr defaultSize="0" print="0" autoFill="0" autoPict="0" macro="[0]!Elemente_in_Lesezugriff_setzen">
                <anchor moveWithCells="1" siz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1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tabColor rgb="FFFFC000"/>
    <outlinePr summaryBelow="0" summaryRight="0"/>
    <pageSetUpPr fitToPage="1"/>
  </sheetPr>
  <dimension ref="A1:AT100"/>
  <sheetViews>
    <sheetView showGridLines="0" showOutlineSymbols="0" zoomScaleNormal="100" workbookViewId="0">
      <pane ySplit="2" topLeftCell="A44" activePane="bottomLeft" state="frozenSplit"/>
      <selection activeCell="H38" sqref="H38"/>
      <selection pane="bottomLeft" activeCell="K46" sqref="K46"/>
    </sheetView>
  </sheetViews>
  <sheetFormatPr baseColWidth="10" defaultColWidth="11.42578125" defaultRowHeight="15" outlineLevelCol="1"/>
  <cols>
    <col min="1" max="1" width="2.140625" style="23" customWidth="1"/>
    <col min="2" max="2" width="1.85546875" style="23" customWidth="1"/>
    <col min="3" max="4" width="7.28515625" style="23" customWidth="1"/>
    <col min="5" max="5" width="10" style="23" customWidth="1"/>
    <col min="6" max="6" width="11.85546875" style="23" customWidth="1"/>
    <col min="7" max="10" width="7.28515625" style="23" customWidth="1"/>
    <col min="11" max="11" width="6.85546875" style="23" customWidth="1"/>
    <col min="12" max="12" width="7.28515625" style="23" customWidth="1"/>
    <col min="13" max="13" width="6.7109375" style="23" customWidth="1"/>
    <col min="14" max="14" width="8.140625" style="23" customWidth="1"/>
    <col min="15" max="15" width="11.42578125" style="23"/>
    <col min="16" max="16" width="9.85546875" style="23" customWidth="1"/>
    <col min="17" max="17" width="9.7109375" style="23" customWidth="1"/>
    <col min="18" max="18" width="1.140625" style="23" customWidth="1"/>
    <col min="19" max="19" width="28.7109375" style="23" hidden="1" customWidth="1" collapsed="1"/>
    <col min="20" max="20" width="28.7109375" style="6" hidden="1" customWidth="1" outlineLevel="1"/>
    <col min="21" max="21" width="28.7109375" style="33" hidden="1" customWidth="1"/>
    <col min="22" max="29" width="28.7109375" style="23" hidden="1" customWidth="1"/>
    <col min="30" max="30" width="28.7109375" style="28" hidden="1" customWidth="1" outlineLevel="1"/>
    <col min="31" max="31" width="28.7109375" style="28" customWidth="1" outlineLevel="1"/>
    <col min="32" max="32" width="28.7109375" style="34" hidden="1" customWidth="1" outlineLevel="1"/>
    <col min="33" max="33" width="40.7109375" style="34" hidden="1" customWidth="1" outlineLevel="1"/>
    <col min="34" max="34" width="28.7109375" style="23" hidden="1" customWidth="1"/>
    <col min="35" max="37" width="28.7109375" style="23" customWidth="1"/>
    <col min="38" max="16384" width="11.42578125" style="23"/>
  </cols>
  <sheetData>
    <row r="1" spans="1:46" ht="99.95" customHeight="1">
      <c r="A1" s="22"/>
      <c r="C1" s="74"/>
      <c r="D1" s="24"/>
      <c r="E1" s="24"/>
      <c r="F1" s="24"/>
      <c r="G1" s="24"/>
      <c r="H1" s="24"/>
      <c r="I1" s="37"/>
      <c r="J1" s="391"/>
      <c r="K1" s="391"/>
      <c r="L1" s="391"/>
      <c r="M1" s="391"/>
      <c r="N1" s="391"/>
      <c r="O1" s="391"/>
      <c r="P1" s="391"/>
      <c r="Q1" s="391"/>
      <c r="S1" s="22"/>
      <c r="T1" s="38" t="s">
        <v>4</v>
      </c>
      <c r="U1" s="390" t="s">
        <v>7</v>
      </c>
      <c r="V1" s="390"/>
      <c r="W1" s="390"/>
      <c r="X1" s="8"/>
      <c r="Y1" s="5"/>
    </row>
    <row r="2" spans="1:46" ht="3.95" customHeight="1">
      <c r="A2" s="22"/>
      <c r="J2" s="25"/>
      <c r="S2" s="22"/>
      <c r="T2" s="3">
        <v>1</v>
      </c>
      <c r="U2" s="7"/>
      <c r="V2" s="7"/>
      <c r="W2" s="7"/>
      <c r="X2" s="7"/>
      <c r="Y2" s="22"/>
    </row>
    <row r="3" spans="1:46" ht="6.75" customHeight="1">
      <c r="A3" s="22"/>
      <c r="I3" s="124"/>
      <c r="J3" s="124"/>
      <c r="K3" s="124"/>
      <c r="L3" s="124"/>
      <c r="M3" s="124"/>
      <c r="N3" s="124"/>
      <c r="O3" s="124"/>
      <c r="P3" s="124"/>
      <c r="Q3" s="124"/>
      <c r="S3" s="22"/>
      <c r="T3" s="3">
        <v>1</v>
      </c>
      <c r="U3" s="7"/>
      <c r="V3" s="7"/>
      <c r="W3" s="7"/>
      <c r="X3" s="7"/>
      <c r="Y3" s="22"/>
    </row>
    <row r="4" spans="1:46" ht="3.95" customHeight="1">
      <c r="A4" s="22"/>
      <c r="C4" s="36"/>
      <c r="J4" s="25"/>
      <c r="L4" s="35"/>
      <c r="M4" s="35"/>
      <c r="N4" s="35"/>
      <c r="O4" s="35"/>
      <c r="P4" s="35"/>
      <c r="Q4" s="35"/>
      <c r="S4" s="22"/>
      <c r="T4" s="3">
        <v>1</v>
      </c>
      <c r="U4" s="7"/>
      <c r="V4" s="7"/>
      <c r="W4" s="7"/>
      <c r="X4" s="7"/>
      <c r="Y4" s="22"/>
    </row>
    <row r="5" spans="1:46" ht="177.75" customHeight="1">
      <c r="A5" s="22"/>
      <c r="C5" s="133"/>
      <c r="D5" s="133"/>
      <c r="E5" s="403" t="s">
        <v>147</v>
      </c>
      <c r="F5" s="394"/>
      <c r="G5" s="394"/>
      <c r="H5" s="394"/>
      <c r="I5" s="133"/>
      <c r="J5" s="133"/>
      <c r="K5" s="133"/>
      <c r="L5" s="133"/>
      <c r="M5" s="133"/>
      <c r="N5" s="133"/>
      <c r="O5" s="133"/>
      <c r="P5" s="133"/>
      <c r="S5" s="22"/>
      <c r="T5" s="3">
        <v>1</v>
      </c>
      <c r="U5" s="32"/>
      <c r="V5" s="22"/>
      <c r="W5" s="22"/>
      <c r="X5" s="22"/>
      <c r="Y5" s="22"/>
      <c r="AF5" s="9" t="str">
        <f>'6. Kl.'!L1</f>
        <v>Deutsch</v>
      </c>
      <c r="AG5" s="9" t="str">
        <f>'6. Kl.'!M1</f>
        <v>francais</v>
      </c>
    </row>
    <row r="6" spans="1:46" s="132" customFormat="1" ht="48" customHeight="1">
      <c r="A6" s="131"/>
      <c r="C6" s="132" t="str">
        <f>IF('6. Kl.'!B$2='6. Kl.'!L$1,'Rapport 5. Kl'!AF6,'Rapport 5. Kl'!AG6)</f>
        <v>Testbericht</v>
      </c>
      <c r="S6" s="22"/>
      <c r="T6" s="3">
        <v>1</v>
      </c>
      <c r="U6" s="32"/>
      <c r="V6" s="22"/>
      <c r="W6" s="22"/>
      <c r="X6" s="22"/>
      <c r="Y6" s="22"/>
      <c r="Z6" s="23"/>
      <c r="AA6" s="23"/>
      <c r="AB6" s="23"/>
      <c r="AC6" s="23"/>
      <c r="AD6" s="28"/>
      <c r="AE6" s="28"/>
      <c r="AF6" s="23" t="s">
        <v>19</v>
      </c>
      <c r="AG6" s="21" t="s">
        <v>211</v>
      </c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</row>
    <row r="7" spans="1:46" ht="26.25" customHeight="1">
      <c r="A7" s="22"/>
      <c r="C7" s="26" t="str">
        <f>IF('6. Kl.'!B$2='6. Kl.'!L$1,'Rapport 5. Kl'!AF7,'Rapport 5. Kl'!AG7)</f>
        <v>1.   Allgemeine Testangaben</v>
      </c>
      <c r="S7" s="22"/>
      <c r="T7" s="3">
        <v>1</v>
      </c>
      <c r="U7" s="32"/>
      <c r="V7" s="22"/>
      <c r="W7" s="22"/>
      <c r="X7" s="22"/>
      <c r="Y7" s="22"/>
      <c r="AF7" s="23" t="s">
        <v>46</v>
      </c>
      <c r="AG7" s="23" t="s">
        <v>212</v>
      </c>
    </row>
    <row r="8" spans="1:46" ht="32.25" customHeight="1">
      <c r="A8" s="22"/>
      <c r="C8" s="394" t="str">
        <f>IF('6. Kl.'!B$2='6. Kl.'!L$1,'Rapport 5. Kl'!AF8,'Rapport 5. Kl'!AG8)</f>
        <v>Der vorliegende Bericht fasst die Ergebnisse des nachfolgend aufgeführten Tests zuhanden des Verbands zusammen.</v>
      </c>
      <c r="D8" s="394">
        <f>IF('6. Kl.'!C$2='6. Kl.'!M$1,'Rapport 5. Kl'!AG8,'Rapport 5. Kl'!AH8)</f>
        <v>0</v>
      </c>
      <c r="E8" s="394">
        <f>IF('6. Kl.'!D$2='6. Kl.'!N$1,'Rapport 5. Kl'!AH8,'Rapport 5. Kl'!AI8)</f>
        <v>0</v>
      </c>
      <c r="F8" s="394">
        <f>IF('6. Kl.'!E$2='6. Kl.'!O$1,'Rapport 5. Kl'!AI8,'Rapport 5. Kl'!AJ8)</f>
        <v>0</v>
      </c>
      <c r="G8" s="394">
        <f>IF('6. Kl.'!F$2='6. Kl.'!P$1,'Rapport 5. Kl'!AJ8,'Rapport 5. Kl'!AK8)</f>
        <v>0</v>
      </c>
      <c r="H8" s="394">
        <f>IF('6. Kl.'!G$2='6. Kl.'!Q$1,'Rapport 5. Kl'!AK8,'Rapport 5. Kl'!AL8)</f>
        <v>0</v>
      </c>
      <c r="I8" s="394">
        <f>IF('6. Kl.'!H$2='6. Kl.'!R$1,'Rapport 5. Kl'!AL8,'Rapport 5. Kl'!AM8)</f>
        <v>0</v>
      </c>
      <c r="J8" s="394">
        <f>IF('6. Kl.'!I$2='6. Kl.'!S$1,'Rapport 5. Kl'!AM8,'Rapport 5. Kl'!AN8)</f>
        <v>0</v>
      </c>
      <c r="K8" s="394">
        <f>IF('6. Kl.'!J$2='6. Kl.'!T$1,'Rapport 5. Kl'!AN8,'Rapport 5. Kl'!AO8)</f>
        <v>0</v>
      </c>
      <c r="L8" s="394">
        <f>IF('6. Kl.'!K$2='6. Kl.'!U$1,'Rapport 5. Kl'!AO8,'Rapport 5. Kl'!AP8)</f>
        <v>0</v>
      </c>
      <c r="M8" s="394">
        <f>IF('6. Kl.'!L$2='6. Kl.'!V$1,'Rapport 5. Kl'!AP8,'Rapport 5. Kl'!AQ8)</f>
        <v>0</v>
      </c>
      <c r="N8" s="394">
        <f>IF('6. Kl.'!M$2='6. Kl.'!W$1,'Rapport 5. Kl'!AQ8,'Rapport 5. Kl'!AR8)</f>
        <v>0</v>
      </c>
      <c r="O8" s="394">
        <f>IF('6. Kl.'!N$2='6. Kl.'!X$1,'Rapport 5. Kl'!AR8,'Rapport 5. Kl'!AS8)</f>
        <v>0</v>
      </c>
      <c r="P8" s="394">
        <f>IF('6. Kl.'!O$2='6. Kl.'!Y$1,'Rapport 5. Kl'!AS8,'Rapport 5. Kl'!AT8)</f>
        <v>0</v>
      </c>
      <c r="Q8" s="394">
        <f>IF('6. Kl.'!P$2='6. Kl.'!Z$1,'Rapport 5. Kl'!AT8,'Rapport 5. Kl'!AU8)</f>
        <v>0</v>
      </c>
      <c r="S8" s="22"/>
      <c r="T8" s="3">
        <v>1</v>
      </c>
      <c r="U8" s="32"/>
      <c r="V8" s="22"/>
      <c r="W8" s="22"/>
      <c r="X8" s="22"/>
      <c r="Y8" s="22"/>
      <c r="AF8" s="34" t="s">
        <v>43</v>
      </c>
      <c r="AG8" s="34" t="s">
        <v>213</v>
      </c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</row>
    <row r="9" spans="1:46" ht="20.25" customHeight="1">
      <c r="A9" s="22"/>
      <c r="C9" s="23" t="str">
        <f>'6. Kl.'!E3</f>
        <v>Testname</v>
      </c>
      <c r="F9" s="396" t="str">
        <f>Daten!J2</f>
        <v>5. Klasse Bronze (bronze)</v>
      </c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S9" s="22"/>
      <c r="T9" s="3">
        <v>1</v>
      </c>
      <c r="U9" s="32"/>
      <c r="V9" s="22"/>
      <c r="W9" s="22"/>
      <c r="X9" s="22"/>
      <c r="Y9" s="22"/>
    </row>
    <row r="10" spans="1:46" ht="20.25" customHeight="1">
      <c r="A10" s="22"/>
      <c r="C10" s="23" t="str">
        <f>'6. Kl.'!E4</f>
        <v>Austragungsort</v>
      </c>
      <c r="F10" s="396">
        <f>IF($F$9=Daten!$J$1,'6. Kl.'!B4,IF($F$9=Daten!$J$2,'5. Kl.'!B4,""))</f>
        <v>0</v>
      </c>
      <c r="G10" s="396"/>
      <c r="H10" s="396"/>
      <c r="I10" s="265"/>
      <c r="J10" s="265"/>
      <c r="K10" s="265"/>
      <c r="L10" s="265"/>
      <c r="M10" s="265"/>
      <c r="N10" s="265"/>
      <c r="O10" s="265"/>
      <c r="P10" s="265"/>
      <c r="Q10" s="265"/>
      <c r="S10" s="22"/>
      <c r="T10" s="3">
        <v>1</v>
      </c>
      <c r="U10" s="32"/>
      <c r="V10" s="22"/>
      <c r="W10" s="22"/>
      <c r="X10" s="22"/>
      <c r="Y10" s="22"/>
    </row>
    <row r="11" spans="1:46" ht="20.25" customHeight="1">
      <c r="A11" s="22"/>
      <c r="C11" s="23" t="str">
        <f>'6. Kl.'!E5</f>
        <v>Datum</v>
      </c>
      <c r="F11" s="396">
        <f>IF($F$9=Daten!$J$1,'6. Kl.'!B5,IF($F$9=Daten!$J$2,'5. Kl.'!B5,""))</f>
        <v>0</v>
      </c>
      <c r="G11" s="396"/>
      <c r="H11" s="396"/>
      <c r="I11" s="266"/>
      <c r="J11" s="266"/>
      <c r="K11" s="266"/>
      <c r="L11" s="266"/>
      <c r="M11" s="266"/>
      <c r="N11" s="266"/>
      <c r="O11" s="266"/>
      <c r="P11" s="266"/>
      <c r="Q11" s="266"/>
      <c r="S11" s="22"/>
      <c r="T11" s="3">
        <v>1</v>
      </c>
      <c r="U11" s="32"/>
      <c r="V11" s="22"/>
      <c r="W11" s="22"/>
      <c r="X11" s="22"/>
      <c r="Y11" s="22"/>
    </row>
    <row r="12" spans="1:46" ht="20.25" customHeight="1">
      <c r="A12" s="22"/>
      <c r="C12" s="23" t="str">
        <f>'6. Kl.'!E6</f>
        <v>Testklasse</v>
      </c>
      <c r="F12" s="396">
        <f>IF($F$9=Daten!$J$1,'6. Kl.'!B6,IF($F$9=Daten!$J$2,'5. Kl.'!B6,""))</f>
        <v>5</v>
      </c>
      <c r="G12" s="396"/>
      <c r="H12" s="396"/>
      <c r="I12" s="265"/>
      <c r="J12" s="265"/>
      <c r="K12" s="265"/>
      <c r="L12" s="265"/>
      <c r="M12" s="265"/>
      <c r="N12" s="265"/>
      <c r="O12" s="265"/>
      <c r="P12" s="265"/>
      <c r="Q12" s="265"/>
      <c r="S12" s="22"/>
      <c r="T12" s="3">
        <v>1</v>
      </c>
      <c r="U12" s="32"/>
      <c r="V12" s="22"/>
      <c r="W12" s="22"/>
      <c r="X12" s="22"/>
      <c r="Y12" s="22"/>
    </row>
    <row r="13" spans="1:46" ht="20.25" customHeight="1">
      <c r="A13" s="22"/>
      <c r="C13" s="23" t="str">
        <f>'6. Kl.'!E7</f>
        <v>Benötigte Punktzahl</v>
      </c>
      <c r="F13" s="396">
        <f>IF($F$9=Daten!$J$1,'6. Kl.'!B7,IF($F$9=Daten!$J$2,'5. Kl.'!B7,""))</f>
        <v>7.6</v>
      </c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S13" s="22"/>
      <c r="T13" s="3">
        <v>1</v>
      </c>
      <c r="U13" s="32"/>
      <c r="V13" s="22"/>
      <c r="W13" s="22"/>
      <c r="X13" s="22"/>
      <c r="Y13" s="22"/>
    </row>
    <row r="14" spans="1:46" ht="29.25" hidden="1" customHeight="1">
      <c r="A14" s="22"/>
      <c r="C14" s="23" t="s">
        <v>47</v>
      </c>
      <c r="F14" s="395" t="str">
        <f>IF('6. Kl.'!B8="","",'6. Kl.'!B8)</f>
        <v/>
      </c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S14" s="22"/>
      <c r="T14" s="63">
        <f>IF(LEN(F14)&gt;1,1,0)</f>
        <v>0</v>
      </c>
      <c r="U14" s="32"/>
      <c r="V14" s="22"/>
      <c r="W14" s="22"/>
      <c r="X14" s="22"/>
      <c r="Y14" s="22"/>
    </row>
    <row r="15" spans="1:46" ht="41.25" customHeight="1">
      <c r="A15" s="22"/>
      <c r="C15" s="394" t="str">
        <f>IF('6. Kl.'!B$2='6. Kl.'!L$1,'Rapport 5. Kl'!AF15,'Rapport 5. Kl'!AG15)</f>
        <v>Die vom SIS verabschiedeten Reglemente sind anzuwenden.</v>
      </c>
      <c r="D15" s="394">
        <f>IF('6. Kl.'!C$2='6. Kl.'!M$1,'Rapport 5. Kl'!AG15,'Rapport 5. Kl'!AH15)</f>
        <v>0</v>
      </c>
      <c r="E15" s="394">
        <f>IF('6. Kl.'!D$2='6. Kl.'!N$1,'Rapport 5. Kl'!AH15,'Rapport 5. Kl'!AI15)</f>
        <v>0</v>
      </c>
      <c r="F15" s="394">
        <f>IF('6. Kl.'!E$2='6. Kl.'!O$1,'Rapport 5. Kl'!AI15,'Rapport 5. Kl'!AJ15)</f>
        <v>0</v>
      </c>
      <c r="G15" s="394">
        <f>IF('6. Kl.'!F$2='6. Kl.'!P$1,'Rapport 5. Kl'!AJ15,'Rapport 5. Kl'!AK15)</f>
        <v>0</v>
      </c>
      <c r="H15" s="394">
        <f>IF('6. Kl.'!G$2='6. Kl.'!Q$1,'Rapport 5. Kl'!AK15,'Rapport 5. Kl'!AL15)</f>
        <v>0</v>
      </c>
      <c r="I15" s="394">
        <f>IF('6. Kl.'!H$2='6. Kl.'!R$1,'Rapport 5. Kl'!AL15,'Rapport 5. Kl'!AM15)</f>
        <v>0</v>
      </c>
      <c r="J15" s="394">
        <f>IF('6. Kl.'!I$2='6. Kl.'!S$1,'Rapport 5. Kl'!AM15,'Rapport 5. Kl'!AN15)</f>
        <v>0</v>
      </c>
      <c r="K15" s="394">
        <f>IF('6. Kl.'!J$2='6. Kl.'!T$1,'Rapport 5. Kl'!AN15,'Rapport 5. Kl'!AO15)</f>
        <v>0</v>
      </c>
      <c r="L15" s="394">
        <f>IF('6. Kl.'!K$2='6. Kl.'!U$1,'Rapport 5. Kl'!AO15,'Rapport 5. Kl'!AP15)</f>
        <v>0</v>
      </c>
      <c r="M15" s="394">
        <f>IF('6. Kl.'!L$2='6. Kl.'!V$1,'Rapport 5. Kl'!AP15,'Rapport 5. Kl'!AQ15)</f>
        <v>0</v>
      </c>
      <c r="N15" s="394">
        <f>IF('6. Kl.'!M$2='6. Kl.'!W$1,'Rapport 5. Kl'!AQ15,'Rapport 5. Kl'!AR15)</f>
        <v>0</v>
      </c>
      <c r="O15" s="394">
        <f>IF('6. Kl.'!N$2='6. Kl.'!X$1,'Rapport 5. Kl'!AR15,'Rapport 5. Kl'!AS15)</f>
        <v>0</v>
      </c>
      <c r="P15" s="394">
        <f>IF('6. Kl.'!O$2='6. Kl.'!Y$1,'Rapport 5. Kl'!AS15,'Rapport 5. Kl'!AT15)</f>
        <v>0</v>
      </c>
      <c r="Q15" s="394">
        <f>IF('6. Kl.'!P$2='6. Kl.'!Z$1,'Rapport 5. Kl'!AT15,'Rapport 5. Kl'!AU15)</f>
        <v>0</v>
      </c>
      <c r="S15" s="22"/>
      <c r="T15" s="3">
        <v>1</v>
      </c>
      <c r="U15" s="32"/>
      <c r="V15" s="22"/>
      <c r="W15" s="22"/>
      <c r="X15" s="22"/>
      <c r="Y15" s="22"/>
      <c r="AF15" s="34" t="s">
        <v>214</v>
      </c>
      <c r="AG15" s="34" t="s">
        <v>215</v>
      </c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</row>
    <row r="16" spans="1:46" ht="26.25" customHeight="1">
      <c r="A16" s="22"/>
      <c r="C16" s="26" t="str">
        <f>IF('6. Kl.'!B$2='6. Kl.'!L$1,'Rapport 5. Kl'!AF16,'Rapport 5. Kl'!AG16)</f>
        <v>2.   Schiedsrichter und Spezialisten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S16" s="22"/>
      <c r="T16" s="3">
        <v>1</v>
      </c>
      <c r="U16" s="32"/>
      <c r="V16" s="22"/>
      <c r="W16" s="22"/>
      <c r="X16" s="22"/>
      <c r="Y16" s="22"/>
      <c r="AF16" s="23" t="s">
        <v>42</v>
      </c>
      <c r="AG16" s="34" t="s">
        <v>216</v>
      </c>
    </row>
    <row r="17" spans="1:36">
      <c r="A17" s="22"/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  <c r="S17" s="22"/>
      <c r="T17" s="3">
        <v>1</v>
      </c>
      <c r="U17" s="32"/>
      <c r="V17" s="22"/>
      <c r="W17" s="22"/>
      <c r="X17" s="22"/>
      <c r="Y17" s="22"/>
      <c r="AF17" s="34" t="s">
        <v>44</v>
      </c>
      <c r="AG17" s="34" t="s">
        <v>217</v>
      </c>
    </row>
    <row r="18" spans="1:36">
      <c r="A18" s="22"/>
      <c r="C18" s="83" t="str">
        <f>IF('6. Kl.'!B$2='6. Kl.'!L$1,'Rapport 5. Kl'!AF17,'Rapport 5. Kl'!AG17)</f>
        <v>Funktion</v>
      </c>
      <c r="D18" s="84"/>
      <c r="E18" s="84"/>
      <c r="F18" s="85" t="str">
        <f>IF('6. Kl.'!B$2='6. Kl.'!L$1,'Rapport 5. Kl'!AF18,'Rapport 5. Kl'!AG18)</f>
        <v>Name</v>
      </c>
      <c r="G18" s="84"/>
      <c r="H18" s="84"/>
      <c r="I18" s="84"/>
      <c r="J18" s="84"/>
      <c r="K18" s="84"/>
      <c r="L18" s="85" t="str">
        <f>IF('6. Kl.'!B$2='6. Kl.'!L$1,'Rapport 5. Kl'!AF19,'Rapport 5. Kl'!AG19)</f>
        <v>Klub</v>
      </c>
      <c r="M18" s="84"/>
      <c r="N18" s="84"/>
      <c r="O18" s="84"/>
      <c r="P18" s="85" t="str">
        <f>IF('6. Kl.'!B$2='6. Kl.'!L$1,'Rapport 5. Kl'!AF20,'Rapport 5. Kl'!AG20)</f>
        <v>Klasse</v>
      </c>
      <c r="Q18" s="86"/>
      <c r="S18" s="22"/>
      <c r="T18" s="3">
        <v>1</v>
      </c>
      <c r="U18" s="32"/>
      <c r="V18" s="22"/>
      <c r="W18" s="22"/>
      <c r="X18" s="22"/>
      <c r="Y18" s="22"/>
      <c r="AF18" s="34" t="s">
        <v>2</v>
      </c>
      <c r="AG18" s="34" t="s">
        <v>218</v>
      </c>
    </row>
    <row r="19" spans="1:36" ht="15.75">
      <c r="A19" s="22"/>
      <c r="C19" s="57" t="str">
        <f>'6. Kl.'!J13</f>
        <v>SchiedsrichterIn</v>
      </c>
      <c r="F19" s="372">
        <f>IF($F$9=Daten!$J$1,'6. Kl.'!B13,IF($F$9=Daten!$J$2,'5. Kl.'!B13,""))</f>
        <v>0</v>
      </c>
      <c r="G19" s="373"/>
      <c r="H19" s="373"/>
      <c r="I19" s="373"/>
      <c r="J19" s="373"/>
      <c r="K19" s="374"/>
      <c r="L19" s="372">
        <f>IF($F$9=Daten!$J$1,'6. Kl.'!E13,IF($F$9=Daten!$J$2,'5. Kl.'!E13,""))</f>
        <v>0</v>
      </c>
      <c r="M19" s="373"/>
      <c r="N19" s="373"/>
      <c r="O19" s="374"/>
      <c r="P19" s="392">
        <f>IF($F$9=Daten!$J$1,'6. Kl.'!H13,IF($F$9=Daten!$J$2,'5. Kl.'!H13,""))</f>
        <v>0</v>
      </c>
      <c r="Q19" s="393"/>
      <c r="S19" s="22"/>
      <c r="T19" s="3">
        <f>IF(LEN(C19)&gt;1,1,0)</f>
        <v>1</v>
      </c>
      <c r="U19" s="32"/>
      <c r="V19" s="22"/>
      <c r="W19" s="22"/>
      <c r="X19" s="22"/>
      <c r="Y19" s="22"/>
      <c r="AF19" s="34" t="s">
        <v>11</v>
      </c>
      <c r="AG19" s="34" t="s">
        <v>219</v>
      </c>
    </row>
    <row r="20" spans="1:36" ht="15.75">
      <c r="A20" s="22"/>
      <c r="C20" s="57" t="str">
        <f>'6. Kl.'!J14</f>
        <v>PreisrichterIn 2</v>
      </c>
      <c r="F20" s="372">
        <f>IF($F$9=Daten!$J$1,'6. Kl.'!B14,IF($F$9=Daten!$J$2,'5. Kl.'!B14,""))</f>
        <v>0</v>
      </c>
      <c r="G20" s="373"/>
      <c r="H20" s="373"/>
      <c r="I20" s="373"/>
      <c r="J20" s="373"/>
      <c r="K20" s="374"/>
      <c r="L20" s="372">
        <f>IF($F$9=Daten!$J$1,'6. Kl.'!E14,IF($F$9=Daten!$J$2,'5. Kl.'!E14,""))</f>
        <v>0</v>
      </c>
      <c r="M20" s="373"/>
      <c r="N20" s="373"/>
      <c r="O20" s="374"/>
      <c r="P20" s="392">
        <f>IF($F$9=Daten!$J$1,'6. Kl.'!H14,IF($F$9=Daten!$J$2,'5. Kl.'!H14,""))</f>
        <v>0</v>
      </c>
      <c r="Q20" s="393"/>
      <c r="S20" s="22"/>
      <c r="T20" s="3">
        <f>IF(LEN(C20)&gt;1,1,0)</f>
        <v>1</v>
      </c>
      <c r="U20" s="32"/>
      <c r="V20" s="22"/>
      <c r="W20" s="22"/>
      <c r="X20" s="22"/>
      <c r="Y20" s="22"/>
      <c r="AF20" s="34" t="s">
        <v>41</v>
      </c>
      <c r="AG20" s="34" t="s">
        <v>226</v>
      </c>
    </row>
    <row r="21" spans="1:36" ht="15.75">
      <c r="A21" s="22"/>
      <c r="C21" s="57" t="str">
        <f>'6. Kl.'!J15</f>
        <v>PreisrichterIn 3</v>
      </c>
      <c r="F21" s="372">
        <f>IF($F$9=Daten!$J$1,'6. Kl.'!B15,IF($F$9=Daten!$J$2,'5. Kl.'!B15,""))</f>
        <v>0</v>
      </c>
      <c r="G21" s="373"/>
      <c r="H21" s="373"/>
      <c r="I21" s="373"/>
      <c r="J21" s="373"/>
      <c r="K21" s="374"/>
      <c r="L21" s="372">
        <f>IF($F$9=Daten!$J$1,'6. Kl.'!E15,IF($F$9=Daten!$J$2,'5. Kl.'!E15,""))</f>
        <v>0</v>
      </c>
      <c r="M21" s="373"/>
      <c r="N21" s="373"/>
      <c r="O21" s="374"/>
      <c r="P21" s="392">
        <f>IF($F$9=Daten!$J$1,'6. Kl.'!H15,IF($F$9=Daten!$J$2,'5. Kl.'!H15,""))</f>
        <v>0</v>
      </c>
      <c r="Q21" s="393"/>
      <c r="S21" s="22"/>
      <c r="T21" s="3">
        <f>IF(LEN(C21)&gt;1,1,0)</f>
        <v>1</v>
      </c>
      <c r="U21" s="32"/>
      <c r="V21" s="22"/>
      <c r="W21" s="22"/>
      <c r="X21" s="22"/>
      <c r="Y21" s="22"/>
    </row>
    <row r="22" spans="1:36" ht="15.75">
      <c r="A22" s="22"/>
      <c r="C22" s="57" t="str">
        <f>'6. Kl.'!J16</f>
        <v>Verantwortliche/r der Tests</v>
      </c>
      <c r="F22" s="372">
        <f>IF($F$9=Daten!$J$1,'6. Kl.'!B16,IF($F$9=Daten!$J$2,'5. Kl.'!B16,""))</f>
        <v>0</v>
      </c>
      <c r="G22" s="373"/>
      <c r="H22" s="373"/>
      <c r="I22" s="373"/>
      <c r="J22" s="373"/>
      <c r="K22" s="374"/>
      <c r="L22" s="372">
        <f>IF($F$9=Daten!$J$1,'6. Kl.'!E16,IF($F$9=Daten!$J$2,'5. Kl.'!E16,""))</f>
        <v>0</v>
      </c>
      <c r="M22" s="373"/>
      <c r="N22" s="373"/>
      <c r="O22" s="374"/>
      <c r="P22" s="392">
        <f>IF($F$9=Daten!$J$1,'6. Kl.'!H16,IF($F$9=Daten!$J$2,'5. Kl.'!H16,""))</f>
        <v>0</v>
      </c>
      <c r="Q22" s="393"/>
      <c r="S22" s="22"/>
      <c r="T22" s="3">
        <f>IF(LEN(C22)&gt;1,1,0)</f>
        <v>1</v>
      </c>
      <c r="U22" s="32"/>
      <c r="V22" s="22"/>
      <c r="W22" s="22"/>
      <c r="X22" s="22"/>
      <c r="Y22" s="22"/>
    </row>
    <row r="23" spans="1:36" ht="15.75">
      <c r="A23" s="22"/>
      <c r="C23" s="57" t="str">
        <f>'6. Kl.'!J19</f>
        <v>RechnungsführerIn</v>
      </c>
      <c r="F23" s="372">
        <f>IF($F$9=Daten!$J$1,'6. Kl.'!B20,IF($F$9=Daten!$J$2,'5. Kl.'!B17,""))</f>
        <v>0</v>
      </c>
      <c r="G23" s="373"/>
      <c r="H23" s="373"/>
      <c r="I23" s="373"/>
      <c r="J23" s="373"/>
      <c r="K23" s="374"/>
      <c r="L23" s="372">
        <f>IF($F$9=Daten!$J$1,'6. Kl.'!E17,IF($F$9=Daten!$J$2,'5. Kl.'!E17,""))</f>
        <v>0</v>
      </c>
      <c r="M23" s="373"/>
      <c r="N23" s="373"/>
      <c r="O23" s="374"/>
      <c r="P23" s="392">
        <f>IF($F$9=Daten!$J$1,'6. Kl.'!H17,IF($F$9=Daten!$J$2,'5. Kl.'!H17,""))</f>
        <v>0</v>
      </c>
      <c r="Q23" s="393"/>
      <c r="S23" s="22"/>
      <c r="T23" s="3">
        <f>IF(LEN(C23)&gt;1,1,0)</f>
        <v>1</v>
      </c>
      <c r="U23" s="22"/>
      <c r="V23" s="22"/>
      <c r="W23" s="22"/>
      <c r="X23" s="22"/>
      <c r="Y23" s="22"/>
    </row>
    <row r="24" spans="1:36" ht="42" customHeight="1">
      <c r="A24" s="2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S24" s="22"/>
      <c r="T24" s="3">
        <v>1</v>
      </c>
      <c r="U24" s="32"/>
      <c r="V24" s="22"/>
      <c r="W24" s="22"/>
      <c r="X24" s="22"/>
      <c r="Y24" s="22"/>
    </row>
    <row r="25" spans="1:36" ht="19.5" customHeight="1">
      <c r="A25" s="22"/>
      <c r="C25" s="26" t="str">
        <f>IF('6. Kl.'!B$2='6. Kl.'!L$1,'Rapport 5. Kl'!AF25,'Rapport 5. Kl'!AG25)</f>
        <v>3.   Elementgruppen und benötigte Punkte</v>
      </c>
      <c r="S25" s="22"/>
      <c r="T25" s="3">
        <v>1</v>
      </c>
      <c r="U25" s="32"/>
      <c r="V25" s="22"/>
      <c r="W25" s="22"/>
      <c r="X25" s="22"/>
      <c r="Y25" s="22"/>
      <c r="AF25" s="34" t="s">
        <v>49</v>
      </c>
      <c r="AG25" s="34" t="s">
        <v>220</v>
      </c>
    </row>
    <row r="26" spans="1:36" ht="35.25" customHeight="1">
      <c r="A26" s="22"/>
      <c r="C26" s="389" t="str">
        <f>IF('6. Kl.'!B$2='6. Kl.'!L$1,'Rapport 5. Kl'!AF26,'Rapport 5. Kl'!AG26)</f>
        <v>Die unter Ziffer 4 aufgeführten Teilnehmenden wurden mit dem Tool "EVAL OnIce" systematisch und einheitlich bewertet. Für die Beurteilung standen den Teilnehmenden die folgenden Elementgruppen zur Auswahl:</v>
      </c>
      <c r="D26" s="389">
        <f>IF('6. Kl.'!C$2='6. Kl.'!M$1,'Rapport 5. Kl'!AG26,'Rapport 5. Kl'!AH26)</f>
        <v>0</v>
      </c>
      <c r="E26" s="389">
        <f>IF('6. Kl.'!D$2='6. Kl.'!N$1,'Rapport 5. Kl'!AH26,'Rapport 5. Kl'!AI26)</f>
        <v>0</v>
      </c>
      <c r="F26" s="389">
        <f>IF('6. Kl.'!E$2='6. Kl.'!O$1,'Rapport 5. Kl'!AI26,'Rapport 5. Kl'!AJ26)</f>
        <v>0</v>
      </c>
      <c r="G26" s="389">
        <f>IF('6. Kl.'!F$2='6. Kl.'!P$1,'Rapport 5. Kl'!AJ26,'Rapport 5. Kl'!AK26)</f>
        <v>0</v>
      </c>
      <c r="H26" s="389">
        <f>IF('6. Kl.'!G$2='6. Kl.'!Q$1,'Rapport 5. Kl'!AK26,'Rapport 5. Kl'!AL26)</f>
        <v>0</v>
      </c>
      <c r="I26" s="389">
        <f>IF('6. Kl.'!H$2='6. Kl.'!R$1,'Rapport 5. Kl'!AL26,'Rapport 5. Kl'!AM26)</f>
        <v>0</v>
      </c>
      <c r="J26" s="389">
        <f>IF('6. Kl.'!I$2='6. Kl.'!S$1,'Rapport 5. Kl'!AM26,'Rapport 5. Kl'!AN26)</f>
        <v>0</v>
      </c>
      <c r="K26" s="389">
        <f>IF('6. Kl.'!J$2='6. Kl.'!T$1,'Rapport 5. Kl'!AN26,'Rapport 5. Kl'!AO26)</f>
        <v>0</v>
      </c>
      <c r="L26" s="389">
        <f>IF('6. Kl.'!K$2='6. Kl.'!U$1,'Rapport 5. Kl'!AO26,'Rapport 5. Kl'!AP26)</f>
        <v>0</v>
      </c>
      <c r="M26" s="389">
        <f>IF('6. Kl.'!L$2='6. Kl.'!V$1,'Rapport 5. Kl'!AP26,'Rapport 5. Kl'!AQ26)</f>
        <v>0</v>
      </c>
      <c r="N26" s="389">
        <f>IF('6. Kl.'!M$2='6. Kl.'!W$1,'Rapport 5. Kl'!AQ26,'Rapport 5. Kl'!AR26)</f>
        <v>0</v>
      </c>
      <c r="O26" s="389">
        <f>IF('6. Kl.'!N$2='6. Kl.'!X$1,'Rapport 5. Kl'!AR26,'Rapport 5. Kl'!AS26)</f>
        <v>0</v>
      </c>
      <c r="P26" s="389">
        <f>IF('6. Kl.'!O$2='6. Kl.'!Y$1,'Rapport 5. Kl'!AS26,'Rapport 5. Kl'!AT26)</f>
        <v>0</v>
      </c>
      <c r="Q26" s="389">
        <f>IF('6. Kl.'!P$2='6. Kl.'!Z$1,'Rapport 5. Kl'!AT26,'Rapport 5. Kl'!AU26)</f>
        <v>0</v>
      </c>
      <c r="S26" s="22"/>
      <c r="T26" s="3">
        <v>1</v>
      </c>
      <c r="U26" s="32"/>
      <c r="V26" s="22"/>
      <c r="W26" s="22"/>
      <c r="X26" s="22"/>
      <c r="Y26" s="22"/>
      <c r="Z26" s="34"/>
      <c r="AA26" s="34"/>
      <c r="AB26" s="34"/>
      <c r="AC26" s="34"/>
      <c r="AF26" s="21" t="s">
        <v>56</v>
      </c>
      <c r="AG26" s="21" t="s">
        <v>221</v>
      </c>
      <c r="AH26" s="34"/>
      <c r="AI26" s="34"/>
      <c r="AJ26" s="34"/>
    </row>
    <row r="27" spans="1:36" ht="7.5" customHeight="1">
      <c r="A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S27" s="22"/>
      <c r="T27" s="3">
        <v>1</v>
      </c>
      <c r="U27" s="32"/>
      <c r="V27" s="22"/>
      <c r="W27" s="22"/>
      <c r="X27" s="22"/>
      <c r="Y27" s="22"/>
    </row>
    <row r="28" spans="1:36" ht="30" customHeight="1">
      <c r="A28" s="22"/>
      <c r="C28" s="78" t="str">
        <f>'6. Kl.'!$A$45</f>
        <v>Ident.</v>
      </c>
      <c r="D28" s="407" t="str">
        <f>'6. Kl.'!$B$45</f>
        <v>Elemente</v>
      </c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9"/>
      <c r="P28" s="405" t="str">
        <f>'6. Kl.'!$E$45</f>
        <v>benötigte Punkte</v>
      </c>
      <c r="Q28" s="406"/>
      <c r="S28" s="22"/>
      <c r="T28" s="3">
        <f t="shared" ref="T28:T36" si="0">IF(LEN(D28)&gt;1,1,0)</f>
        <v>1</v>
      </c>
      <c r="U28" s="32"/>
      <c r="V28" s="22"/>
      <c r="W28" s="22"/>
      <c r="X28" s="22"/>
      <c r="Y28" s="22"/>
    </row>
    <row r="29" spans="1:36" ht="15" customHeight="1">
      <c r="A29" s="22"/>
      <c r="C29" s="79">
        <f>IF($F$9=Daten!$J$1,'6. Kl.'!A46,IF($F$9=Daten!$J$2,'5. Kl.'!A46,""))</f>
        <v>1</v>
      </c>
      <c r="D29" s="386" t="str">
        <f>IF($F$9=Daten!$J$1,'6. Kl.'!B46,IF($F$9=Daten!$J$2,'5. Kl.'!B46,""))</f>
        <v>Lutz</v>
      </c>
      <c r="E29" s="387"/>
      <c r="F29" s="387"/>
      <c r="G29" s="387"/>
      <c r="H29" s="387"/>
      <c r="I29" s="387"/>
      <c r="J29" s="387"/>
      <c r="K29" s="387"/>
      <c r="L29" s="387"/>
      <c r="M29" s="387"/>
      <c r="N29" s="387"/>
      <c r="O29" s="388"/>
      <c r="P29" s="384">
        <f>IF($F$9=Daten!$J$1,'6. Kl.'!E46,IF($F$9=Daten!$J$2,'5. Kl.'!E46,""))</f>
        <v>0.6</v>
      </c>
      <c r="Q29" s="385"/>
      <c r="S29" s="22"/>
      <c r="T29" s="3">
        <f t="shared" si="0"/>
        <v>1</v>
      </c>
      <c r="U29" s="32"/>
      <c r="V29" s="22"/>
      <c r="W29" s="22"/>
      <c r="X29" s="22"/>
      <c r="Y29" s="22"/>
    </row>
    <row r="30" spans="1:36" ht="15" customHeight="1">
      <c r="A30" s="22"/>
      <c r="C30" s="79">
        <f>IF($F$9=Daten!$J$1,'6. Kl.'!A47,IF($F$9=Daten!$J$2,'5. Kl.'!A47,""))</f>
        <v>2</v>
      </c>
      <c r="D30" s="386" t="str">
        <f>IF($F$9=Daten!$J$1,'6. Kl.'!B47,IF($F$9=Daten!$J$2,'5. Kl.'!B47,""))</f>
        <v>Axel</v>
      </c>
      <c r="E30" s="387"/>
      <c r="F30" s="387"/>
      <c r="G30" s="387"/>
      <c r="H30" s="387"/>
      <c r="I30" s="387"/>
      <c r="J30" s="387"/>
      <c r="K30" s="387"/>
      <c r="L30" s="387"/>
      <c r="M30" s="387"/>
      <c r="N30" s="387"/>
      <c r="O30" s="388"/>
      <c r="P30" s="384">
        <f>IF($F$9=Daten!$J$1,'6. Kl.'!E47,IF($F$9=Daten!$J$2,'5. Kl.'!E47,""))</f>
        <v>1.1000000000000001</v>
      </c>
      <c r="Q30" s="385"/>
      <c r="S30" s="22"/>
      <c r="T30" s="3">
        <f t="shared" si="0"/>
        <v>1</v>
      </c>
      <c r="U30" s="32"/>
      <c r="V30" s="22"/>
      <c r="W30" s="22"/>
      <c r="X30" s="22"/>
      <c r="Y30" s="22"/>
    </row>
    <row r="31" spans="1:36">
      <c r="A31" s="22"/>
      <c r="C31" s="79">
        <f>IF($F$9=Daten!$J$1,'6. Kl.'!A48,IF($F$9=Daten!$J$2,'5. Kl.'!A48,""))</f>
        <v>3</v>
      </c>
      <c r="D31" s="386" t="str">
        <f>IF($F$9=Daten!$J$1,'6. Kl.'!B48,IF($F$9=Daten!$J$2,'5. Kl.'!B48,""))</f>
        <v>Sprungkombi Flip - Loop</v>
      </c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8"/>
      <c r="P31" s="384">
        <f>IF($F$9=Daten!$J$1,'6. Kl.'!E48,IF($F$9=Daten!$J$2,'5. Kl.'!E48,""))</f>
        <v>1</v>
      </c>
      <c r="Q31" s="385"/>
      <c r="S31" s="22"/>
      <c r="T31" s="3">
        <f t="shared" si="0"/>
        <v>1</v>
      </c>
      <c r="U31" s="32"/>
      <c r="V31" s="22"/>
      <c r="W31" s="22"/>
      <c r="X31" s="22"/>
      <c r="Y31" s="22"/>
    </row>
    <row r="32" spans="1:36" s="1" customFormat="1" ht="15" customHeight="1">
      <c r="A32" s="2"/>
      <c r="C32" s="79">
        <f>IF($F$9=Daten!$J$1,'6. Kl.'!A49,IF($F$9=Daten!$J$2,'5. Kl.'!A49,""))</f>
        <v>4</v>
      </c>
      <c r="D32" s="386" t="str">
        <f>IF($F$9=Daten!$J$1,'6. Kl.'!B49,IF($F$9=Daten!$J$2,'5. Kl.'!B49,""))</f>
        <v>Schritt rSchlangenb. Und rDreier</v>
      </c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8"/>
      <c r="P32" s="384">
        <f>IF($F$9=Daten!$J$1,'6. Kl.'!E49,IF($F$9=Daten!$J$2,'5. Kl.'!E49,""))</f>
        <v>0.9</v>
      </c>
      <c r="Q32" s="385"/>
      <c r="S32" s="2"/>
      <c r="T32" s="3">
        <f t="shared" si="0"/>
        <v>1</v>
      </c>
      <c r="U32" s="2"/>
      <c r="V32" s="2"/>
      <c r="W32" s="2"/>
      <c r="X32" s="2"/>
      <c r="Y32" s="2"/>
      <c r="AD32" s="6"/>
      <c r="AE32" s="6"/>
      <c r="AF32" s="42"/>
      <c r="AG32" s="42"/>
    </row>
    <row r="33" spans="1:33" s="1" customFormat="1" ht="15" customHeight="1">
      <c r="A33" s="2"/>
      <c r="C33" s="79">
        <f>IF($F$9=Daten!$J$1,'6. Kl.'!A50,IF($F$9=Daten!$J$2,'5. Kl.'!A50,""))</f>
        <v>5</v>
      </c>
      <c r="D33" s="386" t="str">
        <f>IF($F$9=Daten!$J$1,'6. Kl.'!B50,IF($F$9=Daten!$J$2,'5. Kl.'!B50,""))</f>
        <v>Schritt mit mind 2 versch. Spiralposition 3 Sek.</v>
      </c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8"/>
      <c r="P33" s="384">
        <f>IF($F$9=Daten!$J$1,'6. Kl.'!E50,IF($F$9=Daten!$J$2,'5. Kl.'!E50,""))</f>
        <v>0.9</v>
      </c>
      <c r="Q33" s="385"/>
      <c r="S33" s="2"/>
      <c r="T33" s="3">
        <f t="shared" si="0"/>
        <v>1</v>
      </c>
      <c r="U33" s="2"/>
      <c r="V33" s="2"/>
      <c r="W33" s="2"/>
      <c r="X33" s="2"/>
      <c r="Y33" s="2"/>
      <c r="AD33" s="6"/>
      <c r="AE33" s="6"/>
      <c r="AF33" s="42"/>
      <c r="AG33" s="42"/>
    </row>
    <row r="34" spans="1:33" s="1" customFormat="1" ht="15" customHeight="1">
      <c r="A34" s="2"/>
      <c r="C34" s="79">
        <f>IF($F$9=Daten!$J$1,'6. Kl.'!A51,IF($F$9=Daten!$J$2,'5. Kl.'!A51,""))</f>
        <v>6</v>
      </c>
      <c r="D34" s="386" t="str">
        <f>IF($F$9=Daten!$J$1,'6. Kl.'!B51,IF($F$9=Daten!$J$2,'5. Kl.'!B51,""))</f>
        <v>CSpB (5)</v>
      </c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8"/>
      <c r="P34" s="384">
        <f>IF($F$9=Daten!$J$1,'6. Kl.'!E51,IF($F$9=Daten!$J$2,'5. Kl.'!E51,""))</f>
        <v>1.3</v>
      </c>
      <c r="Q34" s="385"/>
      <c r="S34" s="2"/>
      <c r="T34" s="3">
        <f t="shared" si="0"/>
        <v>1</v>
      </c>
      <c r="U34" s="2"/>
      <c r="V34" s="2"/>
      <c r="W34" s="2"/>
      <c r="X34" s="2"/>
      <c r="Y34" s="2"/>
      <c r="AD34" s="6"/>
      <c r="AE34" s="6"/>
      <c r="AF34" s="42"/>
      <c r="AG34" s="42"/>
    </row>
    <row r="35" spans="1:33" s="1" customFormat="1" ht="15" customHeight="1">
      <c r="A35" s="2"/>
      <c r="C35" s="79">
        <f>IF($F$9=Daten!$J$1,'6. Kl.'!A52,IF($F$9=Daten!$J$2,'5. Kl.'!A52,""))</f>
        <v>7</v>
      </c>
      <c r="D35" s="386" t="str">
        <f>IF($F$9=Daten!$J$1,'6. Kl.'!B52,IF($F$9=Daten!$J$2,'5. Kl.'!B52,""))</f>
        <v>Pirouette mit Fusswechsel (CUSpB / CSSpB) ohne Positionswechsel (5/5)
CUSpB = 1.8 / CSSpB = 1.9</v>
      </c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8"/>
      <c r="P35" s="384">
        <f>IF($F$9=Daten!$J$1,'6. Kl.'!E52,IF($F$9=Daten!$J$2,'5. Kl.'!E52,""))</f>
        <v>1.8</v>
      </c>
      <c r="Q35" s="385"/>
      <c r="S35" s="2"/>
      <c r="T35" s="3">
        <f t="shared" si="0"/>
        <v>1</v>
      </c>
      <c r="U35" s="2"/>
      <c r="V35" s="2"/>
      <c r="W35" s="2"/>
      <c r="X35" s="2"/>
      <c r="Y35" s="2"/>
      <c r="AD35" s="6"/>
      <c r="AE35" s="6"/>
      <c r="AF35" s="42"/>
      <c r="AG35" s="42"/>
    </row>
    <row r="36" spans="1:33" ht="15.75">
      <c r="A36" s="22"/>
      <c r="C36" s="27"/>
      <c r="D36" s="88" t="str">
        <f>IF('6. Kl.'!B$2='6. Kl.'!L$1,'Rapport 5. Kl'!AF36,'Rapport 5. Kl'!AG36)</f>
        <v>Total benötigte Punkte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410">
        <f>IF($F$9=Daten!$J$1,'6. Kl.'!E53,IF($F$9=Daten!$J$2,'5. Kl.'!E53,""))</f>
        <v>7.6</v>
      </c>
      <c r="Q36" s="411"/>
      <c r="S36" s="22"/>
      <c r="T36" s="3">
        <f t="shared" si="0"/>
        <v>1</v>
      </c>
      <c r="U36" s="32"/>
      <c r="V36" s="22"/>
      <c r="W36" s="22"/>
      <c r="X36" s="22"/>
      <c r="Y36" s="22"/>
      <c r="AF36" s="34" t="s">
        <v>48</v>
      </c>
      <c r="AG36" s="34" t="s">
        <v>224</v>
      </c>
    </row>
    <row r="37" spans="1:33" ht="15.75">
      <c r="A37" s="22"/>
      <c r="D37" s="121"/>
      <c r="S37" s="22"/>
      <c r="T37" s="3"/>
      <c r="U37" s="32"/>
      <c r="V37" s="22"/>
      <c r="W37" s="22"/>
      <c r="X37" s="22"/>
      <c r="Y37" s="22"/>
    </row>
    <row r="38" spans="1:33" ht="8.1" customHeight="1">
      <c r="A38" s="22"/>
      <c r="D38" s="121"/>
      <c r="S38" s="22"/>
      <c r="T38" s="3"/>
      <c r="U38" s="32"/>
      <c r="V38" s="22"/>
      <c r="W38" s="22"/>
      <c r="X38" s="22"/>
      <c r="Y38" s="22"/>
    </row>
    <row r="39" spans="1:33" ht="8.1" customHeight="1">
      <c r="A39" s="22"/>
      <c r="D39" s="121"/>
      <c r="S39" s="22"/>
      <c r="T39" s="3"/>
      <c r="U39" s="32"/>
      <c r="V39" s="22"/>
      <c r="W39" s="22"/>
      <c r="X39" s="22"/>
      <c r="Y39" s="22"/>
    </row>
    <row r="40" spans="1:33" ht="19.5">
      <c r="A40" s="22"/>
      <c r="D40" s="121"/>
      <c r="Q40" s="39" t="str">
        <f>SWname</f>
        <v>EVALOnIceMini</v>
      </c>
      <c r="S40" s="22"/>
      <c r="T40" s="3"/>
      <c r="U40" s="32"/>
      <c r="V40" s="22"/>
      <c r="W40" s="22"/>
      <c r="X40" s="22"/>
      <c r="Y40" s="22"/>
    </row>
    <row r="41" spans="1:33" ht="15.75">
      <c r="A41" s="22"/>
      <c r="D41" s="121"/>
      <c r="S41" s="22"/>
      <c r="T41" s="3"/>
      <c r="U41" s="32"/>
      <c r="V41" s="22"/>
      <c r="W41" s="22"/>
      <c r="X41" s="22"/>
      <c r="Y41" s="22"/>
    </row>
    <row r="42" spans="1:33" ht="15" customHeight="1">
      <c r="A42" s="22"/>
      <c r="C42" s="404" t="str">
        <f>Lizenzvermerk</f>
        <v>EVALOnIce mini Version 3.03
12.07.2026</v>
      </c>
      <c r="D42" s="404"/>
      <c r="E42" s="404"/>
      <c r="F42" s="404"/>
      <c r="G42" s="404"/>
      <c r="H42" s="404"/>
      <c r="I42" s="404"/>
      <c r="J42" s="404"/>
      <c r="K42" s="402"/>
      <c r="L42" s="402"/>
      <c r="M42" s="402"/>
      <c r="N42" s="402"/>
      <c r="O42" s="402"/>
      <c r="P42" s="402"/>
      <c r="Q42" s="402"/>
      <c r="S42" s="22"/>
      <c r="T42" s="3"/>
      <c r="U42" s="32"/>
      <c r="V42" s="22"/>
      <c r="W42" s="22"/>
      <c r="X42" s="22"/>
      <c r="Y42" s="22"/>
    </row>
    <row r="43" spans="1:33" ht="15" customHeight="1">
      <c r="A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S43" s="22"/>
      <c r="T43" s="3">
        <v>1</v>
      </c>
      <c r="U43" s="32"/>
      <c r="V43" s="22"/>
      <c r="W43" s="22"/>
      <c r="X43" s="22"/>
      <c r="Y43" s="22"/>
    </row>
    <row r="44" spans="1:33" ht="26.25" customHeight="1">
      <c r="A44" s="22"/>
      <c r="C44" s="26" t="str">
        <f>IF('6. Kl.'!B$2='6. Kl.'!L$1,'Rapport 5. Kl'!AF44,'Rapport 5. Kl'!AG44)</f>
        <v>4.   Teilnehmende und erreichte Punkte</v>
      </c>
      <c r="S44" s="22"/>
      <c r="T44" s="3">
        <v>1</v>
      </c>
      <c r="U44" s="32"/>
      <c r="V44" s="22"/>
      <c r="W44" s="22"/>
      <c r="X44" s="22"/>
      <c r="Y44" s="22"/>
      <c r="AF44" s="34" t="s">
        <v>51</v>
      </c>
      <c r="AG44" s="34" t="s">
        <v>227</v>
      </c>
    </row>
    <row r="45" spans="1:33" ht="30.75" customHeight="1">
      <c r="A45" s="22"/>
      <c r="C45" s="75" t="str">
        <f>IF('6. Kl.'!B$2='6. Kl.'!L$1,'Rapport 5. Kl'!AF45,'Rapport 5. Kl'!AG45)</f>
        <v>Nr</v>
      </c>
      <c r="D45" s="77" t="str">
        <f>IF('6. Kl.'!B$2='6. Kl.'!L$1,'Rapport 5. Kl'!AF18,'Rapport 5. Kl'!AG18)</f>
        <v>Name</v>
      </c>
      <c r="E45" s="76"/>
      <c r="F45" s="76"/>
      <c r="G45" s="77" t="str">
        <f>IF('6. Kl.'!B$2='6. Kl.'!L$1,'Rapport 5. Kl'!AF19,'Rapport 5. Kl'!AG19)</f>
        <v>Klub</v>
      </c>
      <c r="H45" s="76"/>
      <c r="I45" s="76"/>
      <c r="J45" s="76"/>
      <c r="K45" s="125" t="str">
        <f>IF('6. Kl.'!B$2='6. Kl.'!L$1,'Rapport 5. Kl'!AF46,'Rapport 5. Kl'!AG46)</f>
        <v>SR</v>
      </c>
      <c r="L45" s="125" t="str">
        <f>IF('6. Kl.'!B$2='6. Kl.'!L$1,'Rapport 5. Kl'!AF47,'Rapport 5. Kl'!AG47)</f>
        <v>PR2</v>
      </c>
      <c r="M45" s="125" t="str">
        <f>IF('6. Kl.'!B$2='6. Kl.'!L$1,'Rapport 5. Kl'!AF48,'Rapport 5. Kl'!AG48)</f>
        <v>PR3</v>
      </c>
      <c r="N45" s="126" t="str">
        <f>IF('6. Kl.'!B$2='6. Kl.'!L$1,'Rapport 5. Kl'!AF49,'Rapport 5. Kl'!AG49)</f>
        <v>Total</v>
      </c>
      <c r="O45" s="111" t="str">
        <f>IF('6. Kl.'!B$2='6. Kl.'!L$1,'Rapport 5. Kl'!AF50,'Rapport 5. Kl'!AG50)</f>
        <v>Elemente bestanden</v>
      </c>
      <c r="P45" s="111" t="str">
        <f>IF('6. Kl.'!B$2='6. Kl.'!L$1,'Rapport 5. Kl'!AF51,'Rapport 5. Kl'!AG51)</f>
        <v>Lizenz-nummer</v>
      </c>
      <c r="S45" s="22"/>
      <c r="T45" s="3">
        <v>1</v>
      </c>
      <c r="U45" s="32"/>
      <c r="V45" s="22"/>
      <c r="W45" s="22"/>
      <c r="X45" s="22"/>
      <c r="Y45" s="22"/>
      <c r="AF45" s="34" t="s">
        <v>1</v>
      </c>
      <c r="AG45" s="34" t="s">
        <v>229</v>
      </c>
    </row>
    <row r="46" spans="1:33" ht="15.95" customHeight="1">
      <c r="A46" s="22"/>
      <c r="C46" s="118">
        <v>1</v>
      </c>
      <c r="D46" s="128" t="str">
        <f ca="1">IF($F$9=Daten!$J$1,'6. Kl.'!B23,IF($F$9=Daten!$J$2,'5. Kl.'!B23,""))</f>
        <v xml:space="preserve"> </v>
      </c>
      <c r="E46" s="129"/>
      <c r="F46" s="130"/>
      <c r="G46" s="267" t="str">
        <f ca="1">IF($F$9=Daten!$J$1,'6. Kl.'!E23,IF($F$9=Daten!$J$2,'5. Kl.'!E23,""))</f>
        <v/>
      </c>
      <c r="H46" s="129"/>
      <c r="I46" s="129"/>
      <c r="J46" s="130"/>
      <c r="K46" s="211"/>
      <c r="L46" s="211"/>
      <c r="M46" s="211"/>
      <c r="N46" s="212" t="str">
        <f>IF(K46="","",SUM(K46:M46))</f>
        <v/>
      </c>
      <c r="O46" s="170"/>
      <c r="P46" s="168">
        <f ca="1">IF($F$9=Daten!$J$1,'6. Kl.'!H23,IF($F$9=Daten!$J$2,'5. Kl.'!H23,""))</f>
        <v>0</v>
      </c>
      <c r="S46" s="22"/>
      <c r="T46" s="4" t="e">
        <f t="shared" ref="T46:T64" si="1">IF(pAnzahlAnbieter&gt;=C46,1,0)</f>
        <v>#REF!</v>
      </c>
      <c r="U46" s="32"/>
      <c r="V46" s="22"/>
      <c r="W46" s="22"/>
      <c r="X46" s="22"/>
      <c r="Y46" s="22"/>
      <c r="AF46" s="34" t="s">
        <v>99</v>
      </c>
      <c r="AG46" s="34" t="s">
        <v>230</v>
      </c>
    </row>
    <row r="47" spans="1:33" ht="15.95" customHeight="1">
      <c r="A47" s="22"/>
      <c r="C47" s="118">
        <v>2</v>
      </c>
      <c r="D47" s="128" t="str">
        <f ca="1">IF($F$9=Daten!$J$1,'6. Kl.'!B24,IF($F$9=Daten!$J$2,'5. Kl.'!B24,""))</f>
        <v xml:space="preserve"> </v>
      </c>
      <c r="E47" s="129"/>
      <c r="F47" s="130"/>
      <c r="G47" s="267" t="str">
        <f ca="1">IF($F$9=Daten!$J$1,'6. Kl.'!E24,IF($F$9=Daten!$J$2,'5. Kl.'!E24,""))</f>
        <v/>
      </c>
      <c r="H47" s="129"/>
      <c r="I47" s="129"/>
      <c r="J47" s="130"/>
      <c r="K47" s="211"/>
      <c r="L47" s="211"/>
      <c r="M47" s="211"/>
      <c r="N47" s="212" t="str">
        <f t="shared" ref="N47:N65" si="2">IF(K47="","",SUM(K47:M47))</f>
        <v/>
      </c>
      <c r="O47" s="170"/>
      <c r="P47" s="168" t="str">
        <f ca="1">IF($F$9=Daten!$J$1,'6. Kl.'!H24,IF($F$9=Daten!$J$2,'5. Kl.'!H24,""))</f>
        <v/>
      </c>
      <c r="S47" s="22"/>
      <c r="T47" s="4" t="e">
        <f t="shared" si="1"/>
        <v>#REF!</v>
      </c>
      <c r="U47" s="32"/>
      <c r="V47" s="22"/>
      <c r="W47" s="22"/>
      <c r="X47" s="22"/>
      <c r="Y47" s="22"/>
      <c r="AF47" s="34" t="s">
        <v>100</v>
      </c>
      <c r="AG47" s="34" t="s">
        <v>231</v>
      </c>
    </row>
    <row r="48" spans="1:33" ht="15.95" customHeight="1">
      <c r="A48" s="22"/>
      <c r="C48" s="118">
        <v>3</v>
      </c>
      <c r="D48" s="128" t="str">
        <f ca="1">IF($F$9=Daten!$J$1,'6. Kl.'!B25,IF($F$9=Daten!$J$2,'5. Kl.'!B25,""))</f>
        <v xml:space="preserve"> </v>
      </c>
      <c r="E48" s="129"/>
      <c r="F48" s="130"/>
      <c r="G48" s="267" t="str">
        <f ca="1">IF($F$9=Daten!$J$1,'6. Kl.'!E25,IF($F$9=Daten!$J$2,'5. Kl.'!E25,""))</f>
        <v/>
      </c>
      <c r="H48" s="129"/>
      <c r="I48" s="129"/>
      <c r="J48" s="130"/>
      <c r="K48" s="211"/>
      <c r="L48" s="211"/>
      <c r="M48" s="211"/>
      <c r="N48" s="212" t="str">
        <f t="shared" si="2"/>
        <v/>
      </c>
      <c r="O48" s="170"/>
      <c r="P48" s="168" t="str">
        <f ca="1">IF($F$9=Daten!$J$1,'6. Kl.'!H25,IF($F$9=Daten!$J$2,'5. Kl.'!H25,""))</f>
        <v/>
      </c>
      <c r="S48" s="22"/>
      <c r="T48" s="4" t="e">
        <f t="shared" si="1"/>
        <v>#REF!</v>
      </c>
      <c r="U48" s="32"/>
      <c r="V48" s="22"/>
      <c r="W48" s="22"/>
      <c r="X48" s="22"/>
      <c r="Y48" s="22"/>
      <c r="AF48" s="34" t="s">
        <v>101</v>
      </c>
      <c r="AG48" s="34" t="s">
        <v>232</v>
      </c>
    </row>
    <row r="49" spans="1:34" ht="15.95" customHeight="1">
      <c r="A49" s="22"/>
      <c r="C49" s="118">
        <v>4</v>
      </c>
      <c r="D49" s="128" t="str">
        <f ca="1">IF($F$9=Daten!$J$1,'6. Kl.'!B26,IF($F$9=Daten!$J$2,'5. Kl.'!B26,""))</f>
        <v xml:space="preserve"> </v>
      </c>
      <c r="E49" s="129"/>
      <c r="F49" s="130"/>
      <c r="G49" s="267" t="str">
        <f ca="1">IF($F$9=Daten!$J$1,'6. Kl.'!E26,IF($F$9=Daten!$J$2,'5. Kl.'!E26,""))</f>
        <v/>
      </c>
      <c r="H49" s="129"/>
      <c r="I49" s="129"/>
      <c r="J49" s="130"/>
      <c r="K49" s="211"/>
      <c r="L49" s="211"/>
      <c r="M49" s="211"/>
      <c r="N49" s="212" t="str">
        <f t="shared" si="2"/>
        <v/>
      </c>
      <c r="O49" s="170"/>
      <c r="P49" s="168" t="str">
        <f ca="1">IF($F$9=Daten!$J$1,'6. Kl.'!H26,IF($F$9=Daten!$J$2,'5. Kl.'!H26,""))</f>
        <v/>
      </c>
      <c r="S49" s="22"/>
      <c r="T49" s="4" t="e">
        <f t="shared" si="1"/>
        <v>#REF!</v>
      </c>
      <c r="U49" s="32"/>
      <c r="V49" s="22"/>
      <c r="W49" s="22"/>
      <c r="X49" s="22"/>
      <c r="Y49" s="22"/>
      <c r="AF49" s="34" t="s">
        <v>5</v>
      </c>
      <c r="AG49" s="34" t="s">
        <v>5</v>
      </c>
    </row>
    <row r="50" spans="1:34" ht="15.95" customHeight="1">
      <c r="A50" s="22"/>
      <c r="C50" s="118">
        <v>5</v>
      </c>
      <c r="D50" s="128" t="str">
        <f ca="1">IF($F$9=Daten!$J$1,'6. Kl.'!B27,IF($F$9=Daten!$J$2,'5. Kl.'!B27,""))</f>
        <v xml:space="preserve"> </v>
      </c>
      <c r="E50" s="129"/>
      <c r="F50" s="130"/>
      <c r="G50" s="267" t="str">
        <f ca="1">IF($F$9=Daten!$J$1,'6. Kl.'!E27,IF($F$9=Daten!$J$2,'5. Kl.'!E27,""))</f>
        <v/>
      </c>
      <c r="H50" s="129"/>
      <c r="I50" s="129"/>
      <c r="J50" s="130"/>
      <c r="K50" s="211"/>
      <c r="L50" s="211"/>
      <c r="M50" s="211"/>
      <c r="N50" s="212" t="str">
        <f t="shared" si="2"/>
        <v/>
      </c>
      <c r="O50" s="170"/>
      <c r="P50" s="168" t="str">
        <f ca="1">IF($F$9=Daten!$J$1,'6. Kl.'!H27,IF($F$9=Daten!$J$2,'5. Kl.'!H27,""))</f>
        <v/>
      </c>
      <c r="S50" s="22"/>
      <c r="T50" s="4" t="e">
        <f t="shared" si="1"/>
        <v>#REF!</v>
      </c>
      <c r="U50" s="32"/>
      <c r="V50" s="22"/>
      <c r="W50" s="22"/>
      <c r="X50" s="22"/>
      <c r="Y50" s="22"/>
      <c r="AF50" s="34" t="s">
        <v>228</v>
      </c>
      <c r="AG50" s="34" t="s">
        <v>233</v>
      </c>
    </row>
    <row r="51" spans="1:34" ht="15.95" customHeight="1">
      <c r="A51" s="22"/>
      <c r="C51" s="118">
        <v>6</v>
      </c>
      <c r="D51" s="128" t="str">
        <f ca="1">IF($F$9=Daten!$J$1,'6. Kl.'!B28,IF($F$9=Daten!$J$2,'5. Kl.'!B28,""))</f>
        <v xml:space="preserve"> </v>
      </c>
      <c r="E51" s="129"/>
      <c r="F51" s="130"/>
      <c r="G51" s="267" t="str">
        <f ca="1">IF($F$9=Daten!$J$1,'6. Kl.'!E28,IF($F$9=Daten!$J$2,'5. Kl.'!E28,""))</f>
        <v/>
      </c>
      <c r="H51" s="129"/>
      <c r="I51" s="129"/>
      <c r="J51" s="130"/>
      <c r="K51" s="211"/>
      <c r="L51" s="211"/>
      <c r="M51" s="211"/>
      <c r="N51" s="212" t="str">
        <f t="shared" si="2"/>
        <v/>
      </c>
      <c r="O51" s="170"/>
      <c r="P51" s="168" t="str">
        <f ca="1">IF($F$9=Daten!$J$1,'6. Kl.'!H28,IF($F$9=Daten!$J$2,'5. Kl.'!H28,""))</f>
        <v/>
      </c>
      <c r="S51" s="22"/>
      <c r="T51" s="4" t="e">
        <f t="shared" si="1"/>
        <v>#REF!</v>
      </c>
      <c r="U51" s="22"/>
      <c r="V51" s="22"/>
      <c r="W51" s="22"/>
      <c r="X51" s="22"/>
      <c r="Y51" s="22"/>
      <c r="AF51" s="34" t="s">
        <v>134</v>
      </c>
      <c r="AG51" s="34" t="s">
        <v>309</v>
      </c>
    </row>
    <row r="52" spans="1:34" ht="15.95" customHeight="1">
      <c r="A52" s="22"/>
      <c r="C52" s="118">
        <v>7</v>
      </c>
      <c r="D52" s="128" t="str">
        <f ca="1">IF($F$9=Daten!$J$1,'6. Kl.'!B29,IF($F$9=Daten!$J$2,'5. Kl.'!B29,""))</f>
        <v xml:space="preserve"> </v>
      </c>
      <c r="E52" s="129"/>
      <c r="F52" s="130"/>
      <c r="G52" s="267" t="str">
        <f ca="1">IF($F$9=Daten!$J$1,'6. Kl.'!E29,IF($F$9=Daten!$J$2,'5. Kl.'!E29,""))</f>
        <v/>
      </c>
      <c r="H52" s="129"/>
      <c r="I52" s="129"/>
      <c r="J52" s="130"/>
      <c r="K52" s="211"/>
      <c r="L52" s="211"/>
      <c r="M52" s="211"/>
      <c r="N52" s="212" t="str">
        <f t="shared" si="2"/>
        <v/>
      </c>
      <c r="O52" s="170"/>
      <c r="P52" s="168" t="str">
        <f ca="1">IF($F$9=Daten!$J$1,'6. Kl.'!H29,IF($F$9=Daten!$J$2,'5. Kl.'!H29,""))</f>
        <v/>
      </c>
      <c r="S52" s="22"/>
      <c r="T52" s="4" t="e">
        <f t="shared" si="1"/>
        <v>#REF!</v>
      </c>
      <c r="U52" s="22"/>
      <c r="V52" s="22"/>
      <c r="W52" s="22"/>
      <c r="X52" s="22"/>
      <c r="Y52" s="22"/>
      <c r="AF52" s="34" t="s">
        <v>126</v>
      </c>
      <c r="AG52" s="34" t="s">
        <v>243</v>
      </c>
      <c r="AH52" s="23" t="str">
        <f>IF('6. Kl.'!B2='6. Kl.'!L1,'Rapport 5. Kl'!AF52,'Rapport 5. Kl'!AG52)</f>
        <v>Ja</v>
      </c>
    </row>
    <row r="53" spans="1:34" ht="15.95" customHeight="1">
      <c r="A53" s="22"/>
      <c r="C53" s="118">
        <v>8</v>
      </c>
      <c r="D53" s="128" t="str">
        <f ca="1">IF($F$9=Daten!$J$1,'6. Kl.'!B30,IF($F$9=Daten!$J$2,'5. Kl.'!B30,""))</f>
        <v xml:space="preserve"> </v>
      </c>
      <c r="E53" s="129"/>
      <c r="F53" s="130"/>
      <c r="G53" s="267" t="str">
        <f ca="1">IF($F$9=Daten!$J$1,'6. Kl.'!E30,IF($F$9=Daten!$J$2,'5. Kl.'!E30,""))</f>
        <v/>
      </c>
      <c r="H53" s="129"/>
      <c r="I53" s="129"/>
      <c r="J53" s="130"/>
      <c r="K53" s="211"/>
      <c r="L53" s="211"/>
      <c r="M53" s="211"/>
      <c r="N53" s="212" t="str">
        <f t="shared" si="2"/>
        <v/>
      </c>
      <c r="O53" s="170"/>
      <c r="P53" s="168" t="str">
        <f ca="1">IF($F$9=Daten!$J$1,'6. Kl.'!H30,IF($F$9=Daten!$J$2,'5. Kl.'!H30,""))</f>
        <v/>
      </c>
      <c r="S53" s="22"/>
      <c r="T53" s="4" t="e">
        <f t="shared" si="1"/>
        <v>#REF!</v>
      </c>
      <c r="U53" s="22"/>
      <c r="V53" s="22"/>
      <c r="W53" s="22"/>
      <c r="X53" s="22"/>
      <c r="Y53" s="22"/>
      <c r="AF53" s="34" t="s">
        <v>127</v>
      </c>
      <c r="AG53" s="34" t="s">
        <v>244</v>
      </c>
      <c r="AH53" s="23" t="str">
        <f>IF('6. Kl.'!B3='6. Kl.'!L2,'Rapport 5. Kl'!AF53,'Rapport 5. Kl'!AG53)</f>
        <v>non</v>
      </c>
    </row>
    <row r="54" spans="1:34" ht="15.95" customHeight="1">
      <c r="A54" s="22"/>
      <c r="C54" s="118">
        <v>9</v>
      </c>
      <c r="D54" s="128" t="str">
        <f ca="1">IF($F$9=Daten!$J$1,'6. Kl.'!B31,IF($F$9=Daten!$J$2,'5. Kl.'!B31,""))</f>
        <v xml:space="preserve"> </v>
      </c>
      <c r="E54" s="129"/>
      <c r="F54" s="130"/>
      <c r="G54" s="267" t="str">
        <f ca="1">IF($F$9=Daten!$J$1,'6. Kl.'!E31,IF($F$9=Daten!$J$2,'5. Kl.'!E31,""))</f>
        <v/>
      </c>
      <c r="H54" s="129"/>
      <c r="I54" s="129"/>
      <c r="J54" s="130"/>
      <c r="K54" s="211"/>
      <c r="L54" s="211"/>
      <c r="M54" s="211"/>
      <c r="N54" s="212" t="str">
        <f t="shared" si="2"/>
        <v/>
      </c>
      <c r="O54" s="170"/>
      <c r="P54" s="168" t="str">
        <f ca="1">IF($F$9=Daten!$J$1,'6. Kl.'!H31,IF($F$9=Daten!$J$2,'5. Kl.'!H31,""))</f>
        <v/>
      </c>
      <c r="S54" s="22"/>
      <c r="T54" s="4" t="e">
        <f t="shared" si="1"/>
        <v>#REF!</v>
      </c>
      <c r="U54" s="22"/>
      <c r="V54" s="22"/>
      <c r="W54" s="22"/>
      <c r="X54" s="22"/>
      <c r="Y54" s="22"/>
    </row>
    <row r="55" spans="1:34" ht="15.95" customHeight="1">
      <c r="A55" s="22"/>
      <c r="C55" s="118">
        <v>10</v>
      </c>
      <c r="D55" s="128" t="str">
        <f ca="1">IF($F$9=Daten!$J$1,'6. Kl.'!B32,IF($F$9=Daten!$J$2,'5. Kl.'!B32,""))</f>
        <v xml:space="preserve"> </v>
      </c>
      <c r="E55" s="129"/>
      <c r="F55" s="130"/>
      <c r="G55" s="267" t="str">
        <f ca="1">IF($F$9=Daten!$J$1,'6. Kl.'!E32,IF($F$9=Daten!$J$2,'5. Kl.'!E32,""))</f>
        <v/>
      </c>
      <c r="H55" s="129"/>
      <c r="I55" s="129"/>
      <c r="J55" s="130"/>
      <c r="K55" s="211"/>
      <c r="L55" s="211"/>
      <c r="M55" s="211"/>
      <c r="N55" s="212" t="str">
        <f t="shared" si="2"/>
        <v/>
      </c>
      <c r="O55" s="170"/>
      <c r="P55" s="168" t="str">
        <f ca="1">IF($F$9=Daten!$J$1,'6. Kl.'!H32,IF($F$9=Daten!$J$2,'5. Kl.'!H32,""))</f>
        <v/>
      </c>
      <c r="S55" s="22"/>
      <c r="T55" s="4" t="e">
        <f t="shared" si="1"/>
        <v>#REF!</v>
      </c>
      <c r="U55" s="22"/>
      <c r="V55" s="22"/>
      <c r="W55" s="22"/>
      <c r="X55" s="22"/>
      <c r="Y55" s="22"/>
    </row>
    <row r="56" spans="1:34" ht="15.95" customHeight="1">
      <c r="A56" s="22"/>
      <c r="C56" s="118">
        <v>11</v>
      </c>
      <c r="D56" s="128" t="str">
        <f ca="1">IF($F$9=Daten!$J$1,'6. Kl.'!B33,IF($F$9=Daten!$J$2,'5. Kl.'!B33,""))</f>
        <v xml:space="preserve"> </v>
      </c>
      <c r="E56" s="129"/>
      <c r="F56" s="130"/>
      <c r="G56" s="267" t="str">
        <f ca="1">IF($F$9=Daten!$J$1,'6. Kl.'!E33,IF($F$9=Daten!$J$2,'5. Kl.'!E33,""))</f>
        <v/>
      </c>
      <c r="H56" s="129"/>
      <c r="I56" s="129"/>
      <c r="J56" s="130"/>
      <c r="K56" s="211"/>
      <c r="L56" s="211"/>
      <c r="M56" s="211"/>
      <c r="N56" s="212" t="str">
        <f t="shared" si="2"/>
        <v/>
      </c>
      <c r="O56" s="170"/>
      <c r="P56" s="168" t="str">
        <f ca="1">IF($F$9=Daten!$J$1,'6. Kl.'!H33,IF($F$9=Daten!$J$2,'5. Kl.'!H33,""))</f>
        <v/>
      </c>
      <c r="S56" s="22"/>
      <c r="T56" s="4" t="e">
        <f t="shared" si="1"/>
        <v>#REF!</v>
      </c>
      <c r="U56" s="22"/>
      <c r="V56" s="22"/>
      <c r="W56" s="22"/>
      <c r="X56" s="22"/>
      <c r="Y56" s="22"/>
    </row>
    <row r="57" spans="1:34" ht="15.95" customHeight="1">
      <c r="A57" s="22"/>
      <c r="C57" s="118">
        <v>12</v>
      </c>
      <c r="D57" s="128" t="str">
        <f ca="1">IF($F$9=Daten!$J$1,'6. Kl.'!B34,IF($F$9=Daten!$J$2,'5. Kl.'!B34,""))</f>
        <v xml:space="preserve"> </v>
      </c>
      <c r="E57" s="129"/>
      <c r="F57" s="130"/>
      <c r="G57" s="267" t="str">
        <f ca="1">IF($F$9=Daten!$J$1,'6. Kl.'!E34,IF($F$9=Daten!$J$2,'5. Kl.'!E34,""))</f>
        <v/>
      </c>
      <c r="H57" s="129"/>
      <c r="I57" s="129"/>
      <c r="J57" s="130"/>
      <c r="K57" s="211"/>
      <c r="L57" s="211"/>
      <c r="M57" s="211"/>
      <c r="N57" s="212" t="str">
        <f t="shared" si="2"/>
        <v/>
      </c>
      <c r="O57" s="170"/>
      <c r="P57" s="168" t="str">
        <f ca="1">IF($F$9=Daten!$J$1,'6. Kl.'!H34,IF($F$9=Daten!$J$2,'5. Kl.'!H34,""))</f>
        <v/>
      </c>
      <c r="S57" s="22"/>
      <c r="T57" s="4" t="e">
        <f t="shared" si="1"/>
        <v>#REF!</v>
      </c>
      <c r="U57" s="22"/>
      <c r="V57" s="22"/>
      <c r="W57" s="22"/>
      <c r="X57" s="22"/>
      <c r="Y57" s="22"/>
    </row>
    <row r="58" spans="1:34" ht="15.95" customHeight="1">
      <c r="A58" s="22"/>
      <c r="C58" s="118">
        <v>13</v>
      </c>
      <c r="D58" s="128" t="str">
        <f ca="1">IF($F$9=Daten!$J$1,'6. Kl.'!B35,IF($F$9=Daten!$J$2,'5. Kl.'!B35,""))</f>
        <v xml:space="preserve"> </v>
      </c>
      <c r="E58" s="129"/>
      <c r="F58" s="130"/>
      <c r="G58" s="267" t="str">
        <f ca="1">IF($F$9=Daten!$J$1,'6. Kl.'!E35,IF($F$9=Daten!$J$2,'5. Kl.'!E35,""))</f>
        <v/>
      </c>
      <c r="H58" s="129"/>
      <c r="I58" s="129"/>
      <c r="J58" s="130"/>
      <c r="K58" s="211"/>
      <c r="L58" s="211"/>
      <c r="M58" s="211"/>
      <c r="N58" s="212" t="str">
        <f t="shared" si="2"/>
        <v/>
      </c>
      <c r="O58" s="170"/>
      <c r="P58" s="168" t="str">
        <f ca="1">IF($F$9=Daten!$J$1,'6. Kl.'!H35,IF($F$9=Daten!$J$2,'5. Kl.'!H35,""))</f>
        <v/>
      </c>
      <c r="S58" s="22"/>
      <c r="T58" s="4" t="e">
        <f t="shared" si="1"/>
        <v>#REF!</v>
      </c>
      <c r="U58" s="22"/>
      <c r="V58" s="22"/>
      <c r="W58" s="22"/>
      <c r="X58" s="22"/>
      <c r="Y58" s="22"/>
    </row>
    <row r="59" spans="1:34" ht="15.95" customHeight="1">
      <c r="A59" s="22"/>
      <c r="C59" s="118">
        <v>14</v>
      </c>
      <c r="D59" s="128" t="str">
        <f ca="1">IF($F$9=Daten!$J$1,'6. Kl.'!B36,IF($F$9=Daten!$J$2,'5. Kl.'!B36,""))</f>
        <v xml:space="preserve"> </v>
      </c>
      <c r="E59" s="129"/>
      <c r="F59" s="130"/>
      <c r="G59" s="267" t="str">
        <f ca="1">IF($F$9=Daten!$J$1,'6. Kl.'!E36,IF($F$9=Daten!$J$2,'5. Kl.'!E36,""))</f>
        <v/>
      </c>
      <c r="H59" s="129"/>
      <c r="I59" s="129"/>
      <c r="J59" s="130"/>
      <c r="K59" s="211"/>
      <c r="L59" s="211"/>
      <c r="M59" s="211"/>
      <c r="N59" s="212" t="str">
        <f t="shared" si="2"/>
        <v/>
      </c>
      <c r="O59" s="170"/>
      <c r="P59" s="168" t="str">
        <f ca="1">IF($F$9=Daten!$J$1,'6. Kl.'!H36,IF($F$9=Daten!$J$2,'5. Kl.'!H36,""))</f>
        <v/>
      </c>
      <c r="S59" s="22"/>
      <c r="T59" s="4" t="e">
        <f t="shared" si="1"/>
        <v>#REF!</v>
      </c>
      <c r="U59" s="22"/>
      <c r="V59" s="22"/>
      <c r="W59" s="22"/>
      <c r="X59" s="22"/>
      <c r="Y59" s="22"/>
    </row>
    <row r="60" spans="1:34" ht="15.95" customHeight="1">
      <c r="A60" s="22"/>
      <c r="C60" s="118">
        <v>15</v>
      </c>
      <c r="D60" s="128" t="str">
        <f ca="1">IF($F$9=Daten!$J$1,'6. Kl.'!B37,IF($F$9=Daten!$J$2,'5. Kl.'!B37,""))</f>
        <v xml:space="preserve"> </v>
      </c>
      <c r="E60" s="129"/>
      <c r="F60" s="130"/>
      <c r="G60" s="267" t="str">
        <f ca="1">IF($F$9=Daten!$J$1,'6. Kl.'!E37,IF($F$9=Daten!$J$2,'5. Kl.'!E37,""))</f>
        <v/>
      </c>
      <c r="H60" s="129"/>
      <c r="I60" s="129"/>
      <c r="J60" s="130"/>
      <c r="K60" s="211"/>
      <c r="L60" s="211"/>
      <c r="M60" s="211"/>
      <c r="N60" s="212" t="str">
        <f t="shared" si="2"/>
        <v/>
      </c>
      <c r="O60" s="170"/>
      <c r="P60" s="168" t="str">
        <f ca="1">IF($F$9=Daten!$J$1,'6. Kl.'!H37,IF($F$9=Daten!$J$2,'5. Kl.'!H37,""))</f>
        <v/>
      </c>
      <c r="S60" s="22"/>
      <c r="T60" s="4" t="e">
        <f t="shared" si="1"/>
        <v>#REF!</v>
      </c>
      <c r="U60" s="22"/>
      <c r="V60" s="22"/>
      <c r="W60" s="22"/>
      <c r="X60" s="22"/>
      <c r="Y60" s="22"/>
    </row>
    <row r="61" spans="1:34" ht="15.95" customHeight="1">
      <c r="A61" s="22"/>
      <c r="C61" s="118">
        <v>16</v>
      </c>
      <c r="D61" s="128" t="str">
        <f ca="1">IF($F$9=Daten!$J$1,'6. Kl.'!B38,IF($F$9=Daten!$J$2,'5. Kl.'!B38,""))</f>
        <v xml:space="preserve"> </v>
      </c>
      <c r="E61" s="129"/>
      <c r="F61" s="130"/>
      <c r="G61" s="267" t="str">
        <f ca="1">IF($F$9=Daten!$J$1,'6. Kl.'!E38,IF($F$9=Daten!$J$2,'5. Kl.'!E38,""))</f>
        <v/>
      </c>
      <c r="H61" s="129"/>
      <c r="I61" s="129"/>
      <c r="J61" s="130"/>
      <c r="K61" s="211"/>
      <c r="L61" s="211"/>
      <c r="M61" s="211"/>
      <c r="N61" s="212" t="str">
        <f t="shared" si="2"/>
        <v/>
      </c>
      <c r="O61" s="170"/>
      <c r="P61" s="168" t="str">
        <f ca="1">IF($F$9=Daten!$J$1,'6. Kl.'!H38,IF($F$9=Daten!$J$2,'5. Kl.'!H38,""))</f>
        <v/>
      </c>
      <c r="S61" s="22"/>
      <c r="T61" s="4" t="e">
        <f t="shared" si="1"/>
        <v>#REF!</v>
      </c>
      <c r="U61" s="22"/>
      <c r="V61" s="22"/>
      <c r="W61" s="22"/>
      <c r="X61" s="22"/>
      <c r="Y61" s="22"/>
    </row>
    <row r="62" spans="1:34" ht="15.95" customHeight="1">
      <c r="A62" s="22"/>
      <c r="C62" s="118">
        <v>17</v>
      </c>
      <c r="D62" s="128" t="str">
        <f ca="1">IF($F$9=Daten!$J$1,'6. Kl.'!B39,IF($F$9=Daten!$J$2,'5. Kl.'!B39,""))</f>
        <v xml:space="preserve"> </v>
      </c>
      <c r="E62" s="129"/>
      <c r="F62" s="130"/>
      <c r="G62" s="267" t="str">
        <f ca="1">IF($F$9=Daten!$J$1,'6. Kl.'!E39,IF($F$9=Daten!$J$2,'5. Kl.'!E39,""))</f>
        <v/>
      </c>
      <c r="H62" s="129"/>
      <c r="I62" s="129"/>
      <c r="J62" s="130"/>
      <c r="K62" s="211"/>
      <c r="L62" s="211"/>
      <c r="M62" s="211"/>
      <c r="N62" s="212" t="str">
        <f t="shared" si="2"/>
        <v/>
      </c>
      <c r="O62" s="170"/>
      <c r="P62" s="168" t="str">
        <f ca="1">IF($F$9=Daten!$J$1,'6. Kl.'!H39,IF($F$9=Daten!$J$2,'5. Kl.'!H39,""))</f>
        <v/>
      </c>
      <c r="S62" s="22"/>
      <c r="T62" s="4" t="e">
        <f t="shared" si="1"/>
        <v>#REF!</v>
      </c>
      <c r="U62" s="22"/>
      <c r="V62" s="22"/>
      <c r="W62" s="22"/>
      <c r="X62" s="22"/>
      <c r="Y62" s="22"/>
    </row>
    <row r="63" spans="1:34" ht="15.95" customHeight="1">
      <c r="A63" s="22"/>
      <c r="C63" s="118">
        <v>18</v>
      </c>
      <c r="D63" s="128" t="str">
        <f ca="1">IF($F$9=Daten!$J$1,'6. Kl.'!B40,IF($F$9=Daten!$J$2,'5. Kl.'!B40,""))</f>
        <v xml:space="preserve"> </v>
      </c>
      <c r="E63" s="129"/>
      <c r="F63" s="130"/>
      <c r="G63" s="267" t="str">
        <f ca="1">IF($F$9=Daten!$J$1,'6. Kl.'!E40,IF($F$9=Daten!$J$2,'5. Kl.'!E40,""))</f>
        <v/>
      </c>
      <c r="H63" s="129"/>
      <c r="I63" s="129"/>
      <c r="J63" s="130"/>
      <c r="K63" s="211"/>
      <c r="L63" s="211"/>
      <c r="M63" s="211"/>
      <c r="N63" s="212" t="str">
        <f t="shared" si="2"/>
        <v/>
      </c>
      <c r="O63" s="170"/>
      <c r="P63" s="168" t="str">
        <f ca="1">IF($F$9=Daten!$J$1,'6. Kl.'!H40,IF($F$9=Daten!$J$2,'5. Kl.'!H40,""))</f>
        <v/>
      </c>
      <c r="S63" s="22"/>
      <c r="T63" s="4" t="e">
        <f t="shared" si="1"/>
        <v>#REF!</v>
      </c>
      <c r="U63" s="22"/>
      <c r="V63" s="22"/>
      <c r="W63" s="22"/>
      <c r="X63" s="22"/>
      <c r="Y63" s="22"/>
    </row>
    <row r="64" spans="1:34" ht="15.95" customHeight="1">
      <c r="A64" s="22"/>
      <c r="C64" s="118">
        <v>19</v>
      </c>
      <c r="D64" s="128" t="str">
        <f ca="1">IF($F$9=Daten!$J$1,'6. Kl.'!B41,IF($F$9=Daten!$J$2,'5. Kl.'!B41,""))</f>
        <v xml:space="preserve"> </v>
      </c>
      <c r="E64" s="129"/>
      <c r="F64" s="130"/>
      <c r="G64" s="267" t="str">
        <f ca="1">IF($F$9=Daten!$J$1,'6. Kl.'!E41,IF($F$9=Daten!$J$2,'5. Kl.'!E41,""))</f>
        <v/>
      </c>
      <c r="H64" s="129"/>
      <c r="I64" s="129"/>
      <c r="J64" s="130"/>
      <c r="K64" s="211"/>
      <c r="L64" s="211"/>
      <c r="M64" s="211"/>
      <c r="N64" s="212" t="str">
        <f t="shared" si="2"/>
        <v/>
      </c>
      <c r="O64" s="170"/>
      <c r="P64" s="168" t="str">
        <f ca="1">IF($F$9=Daten!$J$1,'6. Kl.'!H41,IF($F$9=Daten!$J$2,'5. Kl.'!H41,""))</f>
        <v/>
      </c>
      <c r="S64" s="22"/>
      <c r="T64" s="4" t="e">
        <f t="shared" si="1"/>
        <v>#REF!</v>
      </c>
      <c r="U64" s="22"/>
      <c r="V64" s="22"/>
      <c r="W64" s="22"/>
      <c r="X64" s="22"/>
      <c r="Y64" s="22"/>
    </row>
    <row r="65" spans="1:36" ht="15.95" customHeight="1">
      <c r="A65" s="22"/>
      <c r="C65" s="118">
        <v>20</v>
      </c>
      <c r="D65" s="128" t="str">
        <f ca="1">IF($F$9=Daten!$J$1,'6. Kl.'!B42,IF($F$9=Daten!$J$2,'5. Kl.'!B42,""))</f>
        <v xml:space="preserve"> </v>
      </c>
      <c r="E65" s="129"/>
      <c r="F65" s="130"/>
      <c r="G65" s="267" t="str">
        <f ca="1">IF($F$9=Daten!$J$1,'6. Kl.'!E42,IF($F$9=Daten!$J$2,'5. Kl.'!E42,""))</f>
        <v/>
      </c>
      <c r="H65" s="129"/>
      <c r="I65" s="129"/>
      <c r="J65" s="130"/>
      <c r="K65" s="211"/>
      <c r="L65" s="211"/>
      <c r="M65" s="211"/>
      <c r="N65" s="212" t="str">
        <f t="shared" si="2"/>
        <v/>
      </c>
      <c r="O65" s="170"/>
      <c r="P65" s="168" t="str">
        <f ca="1">IF($F$9=Daten!$J$1,'6. Kl.'!H42,IF($F$9=Daten!$J$2,'5. Kl.'!H42,""))</f>
        <v/>
      </c>
      <c r="S65" s="22"/>
      <c r="T65" s="4" t="e">
        <f>IF(pAnzahlAnbieter&gt;=C65,1,0)</f>
        <v>#REF!</v>
      </c>
      <c r="U65" s="22"/>
      <c r="V65" s="22"/>
      <c r="W65" s="22"/>
      <c r="X65" s="22"/>
      <c r="Y65" s="22"/>
    </row>
    <row r="66" spans="1:36" ht="21.75" customHeight="1">
      <c r="A66" s="22"/>
      <c r="C66" s="27"/>
      <c r="E66" s="27"/>
      <c r="F66" s="27"/>
      <c r="G66" s="268"/>
      <c r="H66" s="27"/>
      <c r="I66" s="27"/>
      <c r="J66" s="27"/>
      <c r="K66" s="27"/>
      <c r="L66" s="27"/>
      <c r="M66" s="27"/>
      <c r="N66" s="27"/>
      <c r="O66" s="27"/>
      <c r="Q66" s="117" t="str">
        <f>IF(COUNTA(Q46:Q65)&gt;0, Killer &amp; " / " &amp; Killer3 &amp; " = Limite / Mehrheit der Preisrichter nicht erfüllt", "")</f>
        <v/>
      </c>
      <c r="S66" s="22"/>
      <c r="T66" s="3">
        <v>1</v>
      </c>
      <c r="U66" s="32"/>
      <c r="V66" s="22"/>
      <c r="W66" s="22"/>
      <c r="X66" s="22"/>
      <c r="Y66" s="22"/>
    </row>
    <row r="67" spans="1:36" ht="18" customHeight="1">
      <c r="A67" s="22"/>
      <c r="C67" s="26" t="str">
        <f>IF('6. Kl.'!B$2='6. Kl.'!L$1,'Rapport 5. Kl'!AF67,'Rapport 5. Kl'!AG67)</f>
        <v>5.   Bemerkung</v>
      </c>
      <c r="S67" s="22"/>
      <c r="T67" s="3">
        <v>1</v>
      </c>
      <c r="U67" s="32"/>
      <c r="V67" s="22"/>
      <c r="W67" s="22"/>
      <c r="X67" s="22"/>
      <c r="Y67" s="22"/>
      <c r="AF67" s="23" t="s">
        <v>58</v>
      </c>
      <c r="AG67" s="34" t="s">
        <v>234</v>
      </c>
    </row>
    <row r="68" spans="1:36" ht="7.5" customHeight="1">
      <c r="A68" s="22"/>
      <c r="S68" s="22"/>
      <c r="T68" s="3">
        <v>1</v>
      </c>
      <c r="U68" s="32"/>
      <c r="V68" s="22"/>
      <c r="W68" s="22"/>
      <c r="X68" s="22"/>
      <c r="Y68" s="22"/>
    </row>
    <row r="69" spans="1:36">
      <c r="A69" s="30" t="s">
        <v>6</v>
      </c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S69" s="22"/>
      <c r="T69" s="3">
        <v>1</v>
      </c>
      <c r="U69" s="32" t="s">
        <v>8</v>
      </c>
      <c r="V69" s="22"/>
      <c r="W69" s="22"/>
      <c r="X69" s="22"/>
      <c r="Y69" s="22"/>
    </row>
    <row r="70" spans="1:36">
      <c r="A70" s="22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S70" s="22"/>
      <c r="T70" s="3">
        <v>1</v>
      </c>
      <c r="U70" s="32" t="s">
        <v>9</v>
      </c>
      <c r="V70" s="22"/>
      <c r="W70" s="22"/>
      <c r="X70" s="22"/>
      <c r="Y70" s="22"/>
    </row>
    <row r="71" spans="1:36" ht="30" customHeight="1">
      <c r="A71" s="22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S71" s="22"/>
      <c r="T71" s="3">
        <v>1</v>
      </c>
      <c r="U71" s="32"/>
      <c r="V71" s="22"/>
      <c r="W71" s="22"/>
      <c r="X71" s="22"/>
      <c r="Y71" s="22"/>
      <c r="AD71" s="31">
        <v>30</v>
      </c>
    </row>
    <row r="72" spans="1:36" ht="60" customHeight="1">
      <c r="A72" s="22"/>
      <c r="C72" s="394" t="str">
        <f>IF('6. Kl.'!B$2='6. Kl.'!L$1,'Rapport 5. Kl'!AF72,'Rapport 5. Kl'!AG72)</f>
        <v>Der Bericht ist in elektronischer Form einzusenden an Sekretariat (teste@swissiceskating.ch).</v>
      </c>
      <c r="D72" s="400"/>
      <c r="E72" s="400"/>
      <c r="F72" s="400"/>
      <c r="G72" s="400"/>
      <c r="H72" s="400"/>
      <c r="I72" s="400"/>
      <c r="J72" s="400"/>
      <c r="K72" s="400"/>
      <c r="L72" s="400"/>
      <c r="M72" s="400"/>
      <c r="N72" s="400"/>
      <c r="O72" s="400"/>
      <c r="P72" s="400"/>
      <c r="Q72" s="400"/>
      <c r="S72" s="22"/>
      <c r="T72" s="3">
        <v>1</v>
      </c>
      <c r="U72" s="32"/>
      <c r="V72" s="22"/>
      <c r="W72" s="22"/>
      <c r="X72" s="22"/>
      <c r="Y72" s="22"/>
      <c r="AF72" s="34" t="s">
        <v>185</v>
      </c>
      <c r="AG72" s="34" t="s">
        <v>235</v>
      </c>
    </row>
    <row r="73" spans="1:36" ht="19.5" customHeight="1">
      <c r="A73" s="22"/>
      <c r="C73" s="26" t="str">
        <f>IF('6. Kl.'!B$2='6. Kl.'!L$1,'Rapport 5. Kl'!AF73,'Rapport 5. Kl'!AG73)</f>
        <v>6.  Einschätzung des Preisrichterkandidaten</v>
      </c>
      <c r="S73" s="22"/>
      <c r="T73" s="3">
        <v>1</v>
      </c>
      <c r="U73" s="32"/>
      <c r="V73" s="22"/>
      <c r="W73" s="22"/>
      <c r="X73" s="22"/>
      <c r="Y73" s="22"/>
      <c r="AF73" s="23" t="s">
        <v>104</v>
      </c>
      <c r="AG73" s="34" t="s">
        <v>239</v>
      </c>
    </row>
    <row r="74" spans="1:36">
      <c r="A74" s="22"/>
      <c r="C74" s="29"/>
      <c r="S74" s="22"/>
      <c r="T74" s="3">
        <v>1</v>
      </c>
      <c r="U74" s="32"/>
      <c r="V74" s="22"/>
      <c r="W74" s="22"/>
      <c r="X74" s="22"/>
      <c r="Y74" s="22"/>
    </row>
    <row r="75" spans="1:36">
      <c r="A75" s="22"/>
      <c r="C75" s="401"/>
      <c r="D75" s="401"/>
      <c r="E75" s="401"/>
      <c r="G75" s="371"/>
      <c r="H75" s="371"/>
      <c r="I75" s="371"/>
      <c r="J75" s="371"/>
      <c r="L75" s="371"/>
      <c r="M75" s="371"/>
      <c r="N75" s="371"/>
      <c r="P75" s="371"/>
      <c r="Q75" s="371"/>
      <c r="S75" s="22"/>
      <c r="T75" s="3"/>
      <c r="U75" s="32"/>
      <c r="V75" s="22"/>
      <c r="W75" s="22"/>
      <c r="X75" s="22"/>
      <c r="Y75" s="22"/>
    </row>
    <row r="76" spans="1:36" s="120" customFormat="1" ht="15" customHeight="1">
      <c r="A76" s="119"/>
      <c r="C76" s="120" t="str">
        <f>IF('6. Kl.'!B$2='6. Kl.'!L$1,'Rapport 5. Kl'!AF18,'Rapport 5. Kl'!AG18)</f>
        <v>Name</v>
      </c>
      <c r="G76" s="120" t="str">
        <f>IF('6. Kl.'!B$2='6. Kl.'!L$1,'Rapport 5. Kl'!AF76,'Rapport 5. Kl'!AG76)</f>
        <v xml:space="preserve">Vorname </v>
      </c>
      <c r="L76" s="120" t="str">
        <f>IF('6. Kl.'!B$2='6. Kl.'!L$1,'Rapport 5. Kl'!AF19,'Rapport 5. Kl'!AG19)</f>
        <v>Klub</v>
      </c>
      <c r="P76" s="120" t="str">
        <f>IF('6. Kl.'!B$2='6. Kl.'!L$1,'Rapport 5. Kl'!AF20,'Rapport 5. Kl'!AG20)</f>
        <v>Klasse</v>
      </c>
      <c r="S76" s="22"/>
      <c r="T76" s="3"/>
      <c r="U76" s="32"/>
      <c r="V76" s="22"/>
      <c r="W76" s="22"/>
      <c r="X76" s="22"/>
      <c r="Y76" s="22"/>
      <c r="Z76" s="23"/>
      <c r="AA76" s="23"/>
      <c r="AB76" s="23"/>
      <c r="AC76" s="23"/>
      <c r="AD76" s="28"/>
      <c r="AE76" s="28"/>
      <c r="AF76" s="34" t="s">
        <v>105</v>
      </c>
      <c r="AG76" s="34" t="s">
        <v>242</v>
      </c>
      <c r="AH76" s="23"/>
      <c r="AI76" s="23"/>
      <c r="AJ76" s="23"/>
    </row>
    <row r="77" spans="1:36">
      <c r="A77" s="22"/>
      <c r="C77" s="29"/>
      <c r="S77" s="22"/>
      <c r="T77" s="3"/>
      <c r="U77" s="32"/>
      <c r="V77" s="22"/>
      <c r="W77" s="22"/>
      <c r="X77" s="22"/>
      <c r="Y77" s="22"/>
    </row>
    <row r="78" spans="1:36">
      <c r="A78" s="22"/>
      <c r="C78" s="23" t="str">
        <f>IF('6. Kl.'!B$2='6. Kl.'!L$1,'Rapport 5. Kl'!AF78,'Rapport 5. Kl'!AG78)</f>
        <v>Qualität der Wertung:</v>
      </c>
      <c r="G78" s="376"/>
      <c r="H78" s="377"/>
      <c r="I78" s="377"/>
      <c r="J78" s="377"/>
      <c r="K78" s="377"/>
      <c r="L78" s="377"/>
      <c r="M78" s="377"/>
      <c r="N78" s="377"/>
      <c r="O78" s="377"/>
      <c r="P78" s="377"/>
      <c r="Q78" s="378"/>
      <c r="S78" s="22"/>
      <c r="T78" s="3"/>
      <c r="U78" s="32"/>
      <c r="V78" s="22"/>
      <c r="W78" s="22"/>
      <c r="X78" s="22"/>
      <c r="Y78" s="22"/>
      <c r="AF78" s="29" t="s">
        <v>106</v>
      </c>
      <c r="AG78" s="34" t="s">
        <v>236</v>
      </c>
    </row>
    <row r="79" spans="1:36">
      <c r="A79" s="22"/>
      <c r="G79" s="379"/>
      <c r="H79" s="371"/>
      <c r="I79" s="371"/>
      <c r="J79" s="371"/>
      <c r="K79" s="371"/>
      <c r="L79" s="371"/>
      <c r="M79" s="371"/>
      <c r="N79" s="371"/>
      <c r="O79" s="371"/>
      <c r="P79" s="371"/>
      <c r="Q79" s="380"/>
      <c r="S79" s="22"/>
      <c r="T79" s="3"/>
      <c r="U79" s="32"/>
      <c r="V79" s="22"/>
      <c r="W79" s="22"/>
      <c r="X79" s="22"/>
      <c r="Y79" s="22"/>
      <c r="AF79" s="23"/>
    </row>
    <row r="80" spans="1:36">
      <c r="A80" s="22"/>
      <c r="C80" s="23" t="str">
        <f>IF('6. Kl.'!B$2='6. Kl.'!L$1,'Rapport 5. Kl'!AF80,'Rapport 5. Kl'!AG80)</f>
        <v>Kenntnisse der Reglemente:</v>
      </c>
      <c r="G80" s="376"/>
      <c r="H80" s="377"/>
      <c r="I80" s="377"/>
      <c r="J80" s="377"/>
      <c r="K80" s="377"/>
      <c r="L80" s="377"/>
      <c r="M80" s="377"/>
      <c r="N80" s="377"/>
      <c r="O80" s="377"/>
      <c r="P80" s="377"/>
      <c r="Q80" s="378"/>
      <c r="S80" s="22"/>
      <c r="T80" s="3"/>
      <c r="U80" s="32"/>
      <c r="V80" s="22"/>
      <c r="W80" s="22"/>
      <c r="X80" s="22"/>
      <c r="Y80" s="22"/>
      <c r="AF80" s="29" t="s">
        <v>107</v>
      </c>
      <c r="AG80" s="34" t="s">
        <v>237</v>
      </c>
    </row>
    <row r="81" spans="1:33">
      <c r="A81" s="22"/>
      <c r="C81" s="29"/>
      <c r="G81" s="379"/>
      <c r="H81" s="371"/>
      <c r="I81" s="371"/>
      <c r="J81" s="371"/>
      <c r="K81" s="371"/>
      <c r="L81" s="371"/>
      <c r="M81" s="371"/>
      <c r="N81" s="371"/>
      <c r="O81" s="371"/>
      <c r="P81" s="371"/>
      <c r="Q81" s="380"/>
      <c r="S81" s="22"/>
      <c r="T81" s="3"/>
      <c r="U81" s="32"/>
      <c r="V81" s="22"/>
      <c r="W81" s="22"/>
      <c r="X81" s="22"/>
      <c r="Y81" s="22"/>
      <c r="AF81" s="29"/>
    </row>
    <row r="82" spans="1:33">
      <c r="A82" s="22"/>
      <c r="C82" s="23" t="str">
        <f>IF('6. Kl.'!B$2='6. Kl.'!L$1,'Rapport 5. Kl'!AF82,'Rapport 5. Kl'!AG82)</f>
        <v>Umgang mit den Preisrichtern:</v>
      </c>
      <c r="G82" s="376"/>
      <c r="H82" s="377"/>
      <c r="I82" s="377"/>
      <c r="J82" s="377"/>
      <c r="K82" s="377"/>
      <c r="L82" s="377"/>
      <c r="M82" s="377"/>
      <c r="N82" s="377"/>
      <c r="O82" s="377"/>
      <c r="P82" s="377"/>
      <c r="Q82" s="378"/>
      <c r="S82" s="22"/>
      <c r="T82" s="3"/>
      <c r="U82" s="32"/>
      <c r="V82" s="22"/>
      <c r="W82" s="22"/>
      <c r="X82" s="22"/>
      <c r="Y82" s="22"/>
      <c r="AF82" s="29" t="s">
        <v>108</v>
      </c>
      <c r="AG82" s="34" t="s">
        <v>238</v>
      </c>
    </row>
    <row r="83" spans="1:33">
      <c r="A83" s="22"/>
      <c r="C83" s="29"/>
      <c r="G83" s="381"/>
      <c r="H83" s="382"/>
      <c r="I83" s="382"/>
      <c r="J83" s="382"/>
      <c r="K83" s="382"/>
      <c r="L83" s="382"/>
      <c r="M83" s="382"/>
      <c r="N83" s="382"/>
      <c r="O83" s="382"/>
      <c r="P83" s="382"/>
      <c r="Q83" s="383"/>
      <c r="S83" s="22"/>
      <c r="T83" s="3"/>
      <c r="U83" s="32"/>
      <c r="V83" s="22"/>
      <c r="W83" s="22"/>
      <c r="X83" s="22"/>
      <c r="Y83" s="22"/>
    </row>
    <row r="84" spans="1:33">
      <c r="A84" s="22"/>
      <c r="C84" s="29"/>
      <c r="G84" s="379"/>
      <c r="H84" s="371"/>
      <c r="I84" s="371"/>
      <c r="J84" s="371"/>
      <c r="K84" s="371"/>
      <c r="L84" s="371"/>
      <c r="M84" s="371"/>
      <c r="N84" s="371"/>
      <c r="O84" s="371"/>
      <c r="P84" s="371"/>
      <c r="Q84" s="380"/>
      <c r="S84" s="22"/>
      <c r="T84" s="3"/>
      <c r="U84" s="32"/>
      <c r="V84" s="22"/>
      <c r="W84" s="22"/>
      <c r="X84" s="22"/>
      <c r="Y84" s="22"/>
    </row>
    <row r="85" spans="1:33" ht="3.95" customHeight="1">
      <c r="A85" s="22"/>
      <c r="C85" s="29"/>
      <c r="S85" s="22"/>
      <c r="T85" s="3"/>
      <c r="U85" s="32"/>
      <c r="V85" s="22"/>
      <c r="W85" s="22"/>
      <c r="X85" s="22"/>
      <c r="Y85" s="22"/>
    </row>
    <row r="86" spans="1:33" ht="15.75">
      <c r="A86" s="22"/>
      <c r="C86" s="26" t="str">
        <f>IF('6. Kl.'!B$2='6. Kl.'!L$1,'Rapport 5. Kl'!AF86,'Rapport 5. Kl'!AG86)</f>
        <v xml:space="preserve">7.   Unterschriften </v>
      </c>
      <c r="T86" s="23"/>
      <c r="U86" s="23"/>
      <c r="AD86" s="23"/>
      <c r="AE86" s="23"/>
      <c r="AF86" s="23" t="s">
        <v>103</v>
      </c>
      <c r="AG86" s="23" t="s">
        <v>240</v>
      </c>
    </row>
    <row r="87" spans="1:33" ht="15" customHeight="1">
      <c r="A87" s="22"/>
      <c r="C87" s="29"/>
      <c r="S87" s="22"/>
      <c r="T87" s="3">
        <v>1</v>
      </c>
      <c r="U87" s="32"/>
      <c r="V87" s="22"/>
      <c r="W87" s="22"/>
      <c r="X87" s="22"/>
      <c r="Y87" s="22"/>
    </row>
    <row r="88" spans="1:33">
      <c r="A88" s="22"/>
      <c r="C88" s="29"/>
      <c r="S88" s="22"/>
      <c r="T88" s="3">
        <v>1</v>
      </c>
      <c r="U88" s="32"/>
      <c r="V88" s="22"/>
      <c r="W88" s="22"/>
      <c r="X88" s="22"/>
      <c r="Y88" s="22"/>
    </row>
    <row r="89" spans="1:33">
      <c r="A89" s="22"/>
      <c r="C89" s="29"/>
      <c r="S89" s="22"/>
      <c r="T89" s="3">
        <v>1</v>
      </c>
      <c r="U89" s="32"/>
      <c r="V89" s="22"/>
      <c r="W89" s="22"/>
      <c r="X89" s="22"/>
      <c r="Y89" s="22"/>
    </row>
    <row r="90" spans="1:33" ht="15.75">
      <c r="A90" s="30" t="s">
        <v>6</v>
      </c>
      <c r="C90" s="375">
        <f>'6. Kl.'!$B$13</f>
        <v>0</v>
      </c>
      <c r="D90" s="375"/>
      <c r="E90" s="375"/>
      <c r="F90" s="375"/>
      <c r="I90" s="375">
        <f>'6. Kl.'!$B$16</f>
        <v>0</v>
      </c>
      <c r="J90" s="375"/>
      <c r="K90" s="375"/>
      <c r="L90" s="375"/>
      <c r="M90" s="375"/>
      <c r="N90" s="375"/>
      <c r="O90" s="375"/>
      <c r="S90" s="22"/>
      <c r="T90" s="3">
        <v>1</v>
      </c>
      <c r="U90" s="32"/>
      <c r="V90" s="22"/>
      <c r="W90" s="22"/>
      <c r="X90" s="22"/>
      <c r="Y90" s="22"/>
    </row>
    <row r="91" spans="1:33">
      <c r="A91" s="22"/>
      <c r="C91" s="33" t="str">
        <f>"(" &amp; '6. Kl.'!$J$13 &amp; ")"</f>
        <v>(SchiedsrichterIn)</v>
      </c>
      <c r="I91" s="33" t="str">
        <f>"(" &amp; '6. Kl.'!$J$16 &amp; ")"</f>
        <v>(Verantwortliche/r der Tests)</v>
      </c>
      <c r="S91" s="22"/>
      <c r="T91" s="3">
        <v>1</v>
      </c>
      <c r="U91" s="32"/>
      <c r="V91" s="22"/>
      <c r="W91" s="22"/>
      <c r="X91" s="22"/>
      <c r="Y91" s="22"/>
    </row>
    <row r="92" spans="1:33">
      <c r="A92" s="22"/>
      <c r="S92" s="22"/>
      <c r="T92" s="3">
        <v>1</v>
      </c>
      <c r="U92" s="32"/>
      <c r="V92" s="22"/>
      <c r="W92" s="22"/>
      <c r="X92" s="22"/>
      <c r="Y92" s="22"/>
    </row>
    <row r="93" spans="1:33" ht="15.75">
      <c r="A93" s="22"/>
      <c r="C93" s="23" t="str">
        <f>IF('6. Kl.'!B$2='6. Kl.'!L$1,'Rapport 5. Kl'!AF93,'Rapport 5. Kl'!AG93)</f>
        <v>Ort, Datum</v>
      </c>
      <c r="D93" s="33"/>
      <c r="E93" s="398" t="str">
        <f>IF('6. Kl.'!B4="","",'6. Kl.'!B4 &amp; ", ")</f>
        <v/>
      </c>
      <c r="F93" s="398"/>
      <c r="G93" s="398"/>
      <c r="H93" s="399" t="str">
        <f>IF('6. Kl.'!B5="","",'6. Kl.'!B5)</f>
        <v/>
      </c>
      <c r="I93" s="375"/>
      <c r="J93" s="375"/>
      <c r="K93" s="375"/>
      <c r="L93" s="375"/>
      <c r="S93" s="22"/>
      <c r="T93" s="3">
        <v>1</v>
      </c>
      <c r="U93" s="32"/>
      <c r="V93" s="22"/>
      <c r="W93" s="22"/>
      <c r="X93" s="22"/>
      <c r="Y93" s="22"/>
      <c r="AF93" s="23" t="s">
        <v>10</v>
      </c>
      <c r="AG93" s="23" t="s">
        <v>241</v>
      </c>
    </row>
    <row r="94" spans="1:33" ht="0.95" customHeight="1">
      <c r="A94" s="22"/>
      <c r="S94" s="22"/>
      <c r="T94" s="3">
        <v>1</v>
      </c>
      <c r="U94" s="32"/>
      <c r="V94" s="22"/>
      <c r="W94" s="22"/>
      <c r="X94" s="22"/>
      <c r="Y94" s="22"/>
    </row>
    <row r="95" spans="1:3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3"/>
      <c r="U95" s="32"/>
      <c r="V95" s="22"/>
      <c r="W95" s="22"/>
      <c r="X95" s="22"/>
      <c r="Y95" s="22"/>
    </row>
    <row r="96" spans="1:3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3"/>
      <c r="U96" s="32"/>
      <c r="V96" s="22"/>
      <c r="W96" s="22"/>
      <c r="X96" s="22"/>
      <c r="Y96" s="22"/>
    </row>
    <row r="97" spans="1: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3"/>
      <c r="U97" s="32"/>
      <c r="V97" s="22"/>
      <c r="W97" s="22"/>
      <c r="X97" s="22"/>
      <c r="Y97" s="22"/>
    </row>
    <row r="98" spans="1: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3"/>
      <c r="U98" s="32"/>
      <c r="V98" s="22"/>
      <c r="W98" s="22"/>
      <c r="X98" s="22"/>
      <c r="Y98" s="22"/>
    </row>
    <row r="99" spans="1: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3"/>
      <c r="U99" s="32"/>
      <c r="V99" s="22"/>
      <c r="W99" s="22"/>
      <c r="X99" s="22"/>
      <c r="Y99" s="22"/>
    </row>
    <row r="100" spans="1: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3"/>
      <c r="U100" s="32"/>
      <c r="V100" s="22"/>
      <c r="W100" s="22"/>
      <c r="X100" s="22"/>
      <c r="Y100" s="22"/>
    </row>
  </sheetData>
  <sheetProtection algorithmName="SHA-512" hashValue="fq3xCfZJu+o/zweIuYoD/DvImUE2SOThpU547wpQx+CNhtNl/VryMZ0qYSv5CoeFzSikB19Xv9Ai3jHBO8fWzg==" saltValue="nmKYeNQSaKOPdF352APwSA==" spinCount="100000" sheet="1" selectLockedCells="1"/>
  <protectedRanges>
    <protectedRange sqref="G82 G80 G78 C75 G75 L75 P75" name="Bereich3"/>
    <protectedRange sqref="K46:M65" name="Bereich1"/>
    <protectedRange sqref="O46:O65" name="Bereich2"/>
  </protectedRanges>
  <autoFilter ref="T1:T94" xr:uid="{00000000-0009-0000-0000-000006000000}">
    <filterColumn colId="0">
      <filters>
        <filter val="1"/>
      </filters>
    </filterColumn>
  </autoFilter>
  <mergeCells count="62">
    <mergeCell ref="G80:Q81"/>
    <mergeCell ref="G82:Q84"/>
    <mergeCell ref="C90:F90"/>
    <mergeCell ref="I90:O90"/>
    <mergeCell ref="E93:G93"/>
    <mergeCell ref="H93:L93"/>
    <mergeCell ref="G78:Q79"/>
    <mergeCell ref="D35:O35"/>
    <mergeCell ref="P35:Q35"/>
    <mergeCell ref="P36:Q36"/>
    <mergeCell ref="C42:J42"/>
    <mergeCell ref="K42:Q42"/>
    <mergeCell ref="C69:Q71"/>
    <mergeCell ref="C72:Q72"/>
    <mergeCell ref="C75:E75"/>
    <mergeCell ref="G75:J75"/>
    <mergeCell ref="L75:N75"/>
    <mergeCell ref="P75:Q75"/>
    <mergeCell ref="D32:O32"/>
    <mergeCell ref="P32:Q32"/>
    <mergeCell ref="D33:O33"/>
    <mergeCell ref="P33:Q33"/>
    <mergeCell ref="D34:O34"/>
    <mergeCell ref="P34:Q34"/>
    <mergeCell ref="D29:O29"/>
    <mergeCell ref="P29:Q29"/>
    <mergeCell ref="D30:O30"/>
    <mergeCell ref="P30:Q30"/>
    <mergeCell ref="D31:O31"/>
    <mergeCell ref="P31:Q31"/>
    <mergeCell ref="F23:K23"/>
    <mergeCell ref="L23:O23"/>
    <mergeCell ref="P23:Q23"/>
    <mergeCell ref="C26:Q26"/>
    <mergeCell ref="D28:O28"/>
    <mergeCell ref="P28:Q28"/>
    <mergeCell ref="F21:K21"/>
    <mergeCell ref="L21:O21"/>
    <mergeCell ref="P21:Q21"/>
    <mergeCell ref="F22:K22"/>
    <mergeCell ref="L22:O22"/>
    <mergeCell ref="P22:Q22"/>
    <mergeCell ref="F20:K20"/>
    <mergeCell ref="L20:O20"/>
    <mergeCell ref="P20:Q20"/>
    <mergeCell ref="F11:H11"/>
    <mergeCell ref="F12:H12"/>
    <mergeCell ref="F13:H13"/>
    <mergeCell ref="I13:K13"/>
    <mergeCell ref="L13:N13"/>
    <mergeCell ref="O13:Q13"/>
    <mergeCell ref="F14:Q14"/>
    <mergeCell ref="C15:Q15"/>
    <mergeCell ref="F19:K19"/>
    <mergeCell ref="L19:O19"/>
    <mergeCell ref="P19:Q19"/>
    <mergeCell ref="F10:H10"/>
    <mergeCell ref="J1:Q1"/>
    <mergeCell ref="U1:W1"/>
    <mergeCell ref="E5:H5"/>
    <mergeCell ref="C8:Q8"/>
    <mergeCell ref="F9:Q9"/>
  </mergeCells>
  <conditionalFormatting sqref="O46:O65">
    <cfRule type="expression" dxfId="30" priority="3" stopIfTrue="1">
      <formula>(O46=$AH$53)</formula>
    </cfRule>
    <cfRule type="expression" dxfId="29" priority="4" stopIfTrue="1">
      <formula>(O46=$AH$52)</formula>
    </cfRule>
    <cfRule type="expression" priority="5" stopIfTrue="1">
      <formula>(O46="")</formula>
    </cfRule>
  </conditionalFormatting>
  <conditionalFormatting sqref="U70">
    <cfRule type="expression" dxfId="28" priority="2" stopIfTrue="1">
      <formula>(Höhe_TF1&lt;=15)</formula>
    </cfRule>
  </conditionalFormatting>
  <conditionalFormatting sqref="U87">
    <cfRule type="expression" dxfId="27" priority="1" stopIfTrue="1">
      <formula>(Höhe_TF4&lt;=15)</formula>
    </cfRule>
  </conditionalFormatting>
  <dataValidations count="1">
    <dataValidation type="list" allowBlank="1" showInputMessage="1" showErrorMessage="1" sqref="O46:O65" xr:uid="{00000000-0002-0000-0600-000000000000}">
      <formula1>$AH$52:$AH$53</formula1>
    </dataValidation>
  </dataValidations>
  <printOptions horizontalCentered="1"/>
  <pageMargins left="0.70866141732283472" right="0.51181102362204722" top="0.78740157480314965" bottom="0.59055118110236227" header="0.31496062992125984" footer="0.31496062992125984"/>
  <pageSetup paperSize="9" scale="71" fitToHeight="0" orientation="portrait" horizontalDpi="300" r:id="rId1"/>
  <headerFooter alignWithMargins="0">
    <oddFooter>&amp;L&amp;9Druckdatum: &amp;D&amp;C&amp;9&amp;F / &amp;A&amp;R&amp;9Seite &amp;P von &amp;N</oddFooter>
  </headerFooter>
  <rowBreaks count="1" manualBreakCount="1">
    <brk id="42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625" r:id="rId4" name="Spinner 1">
              <controlPr defaultSize="0" autoPict="0" macro="[0]!Höhe_Textfeld_2">
                <anchor moveWithCells="1" sizeWithCells="1">
                  <from>
                    <xdr:col>20</xdr:col>
                    <xdr:colOff>47625</xdr:colOff>
                    <xdr:row>66</xdr:row>
                    <xdr:rowOff>0</xdr:rowOff>
                  </from>
                  <to>
                    <xdr:col>20</xdr:col>
                    <xdr:colOff>266700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6" r:id="rId5" name="Spinner 2">
              <controlPr defaultSize="0" autoPict="0" macro="[0]!Höhe_Textfeld_3">
                <anchor moveWithCells="1" sizeWithCells="1">
                  <from>
                    <xdr:col>20</xdr:col>
                    <xdr:colOff>47625</xdr:colOff>
                    <xdr:row>68</xdr:row>
                    <xdr:rowOff>0</xdr:rowOff>
                  </from>
                  <to>
                    <xdr:col>20</xdr:col>
                    <xdr:colOff>266700</xdr:colOff>
                    <xdr:row>69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0960D1499EDB47B51C336FA746ADC1" ma:contentTypeVersion="15" ma:contentTypeDescription="Ein neues Dokument erstellen." ma:contentTypeScope="" ma:versionID="a83a1c0a6d4bbfeed97113345e480a22">
  <xsd:schema xmlns:xsd="http://www.w3.org/2001/XMLSchema" xmlns:xs="http://www.w3.org/2001/XMLSchema" xmlns:p="http://schemas.microsoft.com/office/2006/metadata/properties" xmlns:ns2="70053b5f-d947-4ef7-bb77-b1c249d4fc38" xmlns:ns3="e0c9407a-7fbe-4748-aee7-058d9ef53612" targetNamespace="http://schemas.microsoft.com/office/2006/metadata/properties" ma:root="true" ma:fieldsID="5f1d95b21ee30818eabce1d0599808f2" ns2:_="" ns3:_="">
    <xsd:import namespace="70053b5f-d947-4ef7-bb77-b1c249d4fc38"/>
    <xsd:import namespace="e0c9407a-7fbe-4748-aee7-058d9ef53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53b5f-d947-4ef7-bb77-b1c249d4f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177dadd6-7f06-4824-a643-cc3a78aeda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9407a-7fbe-4748-aee7-058d9ef5361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03eca4-b594-41e3-ab13-d0166c7a50a7}" ma:internalName="TaxCatchAll" ma:showField="CatchAllData" ma:web="e0c9407a-7fbe-4748-aee7-058d9ef536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c9407a-7fbe-4748-aee7-058d9ef53612" xsi:nil="true"/>
    <lcf76f155ced4ddcb4097134ff3c332f xmlns="70053b5f-d947-4ef7-bb77-b1c249d4fc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988CA2-CE4D-43F4-8B4F-6E52A87A74AF}"/>
</file>

<file path=customXml/itemProps2.xml><?xml version="1.0" encoding="utf-8"?>
<ds:datastoreItem xmlns:ds="http://schemas.openxmlformats.org/officeDocument/2006/customXml" ds:itemID="{9FF712E5-EA44-47E0-8532-ED1F8AFCFCC6}"/>
</file>

<file path=customXml/itemProps3.xml><?xml version="1.0" encoding="utf-8"?>
<ds:datastoreItem xmlns:ds="http://schemas.openxmlformats.org/officeDocument/2006/customXml" ds:itemID="{92E7E90F-F559-427A-A5EE-C91B6A9A0C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47</vt:i4>
      </vt:variant>
    </vt:vector>
  </HeadingPairs>
  <TitlesOfParts>
    <vt:vector size="60" baseType="lpstr">
      <vt:lpstr>Order VVA</vt:lpstr>
      <vt:lpstr>VVA</vt:lpstr>
      <vt:lpstr>Startlist</vt:lpstr>
      <vt:lpstr>Daten</vt:lpstr>
      <vt:lpstr>6. Kl.</vt:lpstr>
      <vt:lpstr>Rapport 6. Kl</vt:lpstr>
      <vt:lpstr>6. Kl. Judge Sheet</vt:lpstr>
      <vt:lpstr>5. Kl.</vt:lpstr>
      <vt:lpstr>Rapport 5. Kl</vt:lpstr>
      <vt:lpstr>5. Kl. Judge Sheet</vt:lpstr>
      <vt:lpstr>DIPLOM_Diplome</vt:lpstr>
      <vt:lpstr>GEO</vt:lpstr>
      <vt:lpstr>Versionenkontrolle</vt:lpstr>
      <vt:lpstr>'5. Kl.'!Austragungsort</vt:lpstr>
      <vt:lpstr>Austragungsort</vt:lpstr>
      <vt:lpstr>'5. Kl.'!Berater</vt:lpstr>
      <vt:lpstr>Berater</vt:lpstr>
      <vt:lpstr>'5. Kl.'!Copyright</vt:lpstr>
      <vt:lpstr>Copyright</vt:lpstr>
      <vt:lpstr>'Rapport 5. Kl'!Copyright_B</vt:lpstr>
      <vt:lpstr>Copyright_B</vt:lpstr>
      <vt:lpstr>'5. Kl.'!Datum</vt:lpstr>
      <vt:lpstr>Datum</vt:lpstr>
      <vt:lpstr>'5. Kl.'!Druckbereich</vt:lpstr>
      <vt:lpstr>'6. Kl.'!Druckbereich</vt:lpstr>
      <vt:lpstr>DIPLOM_Diplome!Druckbereich</vt:lpstr>
      <vt:lpstr>'Rapport 5. Kl'!Druckbereich</vt:lpstr>
      <vt:lpstr>'Rapport 6. Kl'!Druckbereich</vt:lpstr>
      <vt:lpstr>'5. Kl. Judge Sheet'!Drucktitel</vt:lpstr>
      <vt:lpstr>'6. Kl. Judge Sheet'!Drucktitel</vt:lpstr>
      <vt:lpstr>DIPLOM_Diplome!Drucktitel</vt:lpstr>
      <vt:lpstr>'Rapport 5. Kl'!Drucktitel</vt:lpstr>
      <vt:lpstr>'Rapport 6. Kl'!Drucktitel</vt:lpstr>
      <vt:lpstr>'5. Kl.'!Hauptkriterien</vt:lpstr>
      <vt:lpstr>Hauptkriterien</vt:lpstr>
      <vt:lpstr>'Rapport 5. Kl'!Höhe_TF3</vt:lpstr>
      <vt:lpstr>Höhe_TF3</vt:lpstr>
      <vt:lpstr>'5. Kl.'!L_Klub</vt:lpstr>
      <vt:lpstr>L_Klub</vt:lpstr>
      <vt:lpstr>'5. Kl.'!L_Teilnehmer</vt:lpstr>
      <vt:lpstr>L_Teilnehmer</vt:lpstr>
      <vt:lpstr>'5. Kl.'!limite</vt:lpstr>
      <vt:lpstr>limite</vt:lpstr>
      <vt:lpstr>'5. Kl.'!Lizenzvermerk</vt:lpstr>
      <vt:lpstr>Lizenzvermerk</vt:lpstr>
      <vt:lpstr>'Rapport 5. Kl'!Lizenzvermerk_B</vt:lpstr>
      <vt:lpstr>Lizenzvermerk_B</vt:lpstr>
      <vt:lpstr>'5. Kl.'!Punktelimite</vt:lpstr>
      <vt:lpstr>Punktelimite</vt:lpstr>
      <vt:lpstr>'5. Kl.'!Schiedsrichter</vt:lpstr>
      <vt:lpstr>Schiedsrichter</vt:lpstr>
      <vt:lpstr>DIPLOM_Diplome!Sprache</vt:lpstr>
      <vt:lpstr>'5. Kl.'!SWname</vt:lpstr>
      <vt:lpstr>SWname</vt:lpstr>
      <vt:lpstr>'5. Kl.'!Teilnehmer</vt:lpstr>
      <vt:lpstr>Teilnehmer</vt:lpstr>
      <vt:lpstr>'5. Kl.'!Testklasse</vt:lpstr>
      <vt:lpstr>Testklasse</vt:lpstr>
      <vt:lpstr>'5. Kl.'!Testname</vt:lpstr>
      <vt:lpstr>Testname</vt:lpstr>
    </vt:vector>
  </TitlesOfParts>
  <Manager>Burkhard Schulz</Manager>
  <Company>Schweizerischer Eislaufverband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EVALOnIce</dc:title>
  <dc:subject>Bewertungssystem</dc:subject>
  <dc:creator>Burkhard Schulz</dc:creator>
  <cp:keywords>Evaluation</cp:keywords>
  <cp:lastModifiedBy>Tanya Fischer</cp:lastModifiedBy>
  <cp:lastPrinted>2023-10-08T07:36:52Z</cp:lastPrinted>
  <dcterms:created xsi:type="dcterms:W3CDTF">1996-10-17T05:27:31Z</dcterms:created>
  <dcterms:modified xsi:type="dcterms:W3CDTF">2026-07-13T06:42:09Z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0x010100080960D1499EDB47B51C336FA746ADC1</vt:lpwstr>
  </property>
</Properties>
</file>